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67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349" i="1" l="1"/>
  <c r="I349" i="1"/>
  <c r="H349" i="1"/>
  <c r="G349" i="1"/>
  <c r="J307" i="1"/>
  <c r="I307" i="1"/>
  <c r="H307" i="1"/>
  <c r="G307" i="1"/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L593" i="1" s="1"/>
  <c r="J559" i="1"/>
  <c r="I559" i="1"/>
  <c r="H559" i="1"/>
  <c r="H593" i="1" s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H551" i="1" s="1"/>
  <c r="G517" i="1"/>
  <c r="F517" i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24" i="1"/>
  <c r="L417" i="1"/>
  <c r="J417" i="1"/>
  <c r="I417" i="1"/>
  <c r="H417" i="1"/>
  <c r="G417" i="1"/>
  <c r="F417" i="1"/>
  <c r="L410" i="1"/>
  <c r="J410" i="1"/>
  <c r="I410" i="1"/>
  <c r="H410" i="1"/>
  <c r="G410" i="1"/>
  <c r="F410" i="1"/>
  <c r="L405" i="1"/>
  <c r="J405" i="1"/>
  <c r="I405" i="1"/>
  <c r="H405" i="1"/>
  <c r="G405" i="1"/>
  <c r="F405" i="1"/>
  <c r="L395" i="1"/>
  <c r="L425" i="1" s="1"/>
  <c r="J395" i="1"/>
  <c r="I395" i="1"/>
  <c r="H395" i="1"/>
  <c r="G395" i="1"/>
  <c r="F395" i="1"/>
  <c r="L382" i="1"/>
  <c r="J382" i="1"/>
  <c r="I382" i="1"/>
  <c r="H382" i="1"/>
  <c r="G382" i="1"/>
  <c r="F382" i="1"/>
  <c r="L375" i="1"/>
  <c r="J375" i="1"/>
  <c r="I375" i="1"/>
  <c r="H375" i="1"/>
  <c r="G375" i="1"/>
  <c r="F375" i="1"/>
  <c r="L368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L383" i="1" s="1"/>
  <c r="J353" i="1"/>
  <c r="I353" i="1"/>
  <c r="H353" i="1"/>
  <c r="G353" i="1"/>
  <c r="F353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41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G257" i="1" s="1"/>
  <c r="F242" i="1"/>
  <c r="B238" i="1"/>
  <c r="A238" i="1"/>
  <c r="J237" i="1"/>
  <c r="I237" i="1"/>
  <c r="H237" i="1"/>
  <c r="G237" i="1"/>
  <c r="F237" i="1"/>
  <c r="B228" i="1"/>
  <c r="A228" i="1"/>
  <c r="J227" i="1"/>
  <c r="J257" i="1" s="1"/>
  <c r="I227" i="1"/>
  <c r="H227" i="1"/>
  <c r="G227" i="1"/>
  <c r="F227" i="1"/>
  <c r="B224" i="1"/>
  <c r="A224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551" i="1" l="1"/>
  <c r="F551" i="1"/>
  <c r="J551" i="1"/>
  <c r="F593" i="1"/>
  <c r="J593" i="1"/>
  <c r="G551" i="1"/>
  <c r="G594" i="1" s="1"/>
  <c r="G593" i="1"/>
  <c r="G299" i="1"/>
  <c r="L494" i="1"/>
  <c r="L509" i="1" s="1"/>
  <c r="I551" i="1"/>
  <c r="I593" i="1"/>
  <c r="L467" i="1"/>
  <c r="I257" i="1"/>
  <c r="F299" i="1"/>
  <c r="H299" i="1"/>
  <c r="I299" i="1"/>
  <c r="J299" i="1"/>
  <c r="F257" i="1"/>
  <c r="H257" i="1"/>
  <c r="F594" i="1" l="1"/>
  <c r="I594" i="1"/>
  <c r="J594" i="1"/>
  <c r="H594" i="1"/>
  <c r="L47" i="1"/>
  <c r="L74" i="1"/>
  <c r="L89" i="1"/>
  <c r="L116" i="1"/>
  <c r="L131" i="1" s="1"/>
  <c r="L158" i="1"/>
  <c r="L173" i="1"/>
  <c r="L200" i="1"/>
  <c r="L215" i="1" s="1"/>
  <c r="L242" i="1"/>
  <c r="L257" i="1"/>
  <c r="L284" i="1"/>
  <c r="L299" i="1" s="1"/>
  <c r="L594" i="1" l="1"/>
</calcChain>
</file>

<file path=xl/sharedStrings.xml><?xml version="1.0" encoding="utf-8"?>
<sst xmlns="http://schemas.openxmlformats.org/spreadsheetml/2006/main" count="592" uniqueCount="98">
  <si>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</si>
  <si>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</si>
  <si>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</si>
  <si>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</si>
  <si>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</si>
  <si>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</si>
  <si>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</si>
  <si>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</si>
  <si>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</si>
  <si>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</si>
  <si>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</si>
  <si>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</si>
  <si>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</si>
  <si>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</si>
  <si>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</si>
  <si>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</si>
  <si>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</si>
  <si>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</si>
  <si>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</si>
  <si>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</si>
  <si>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</si>
  <si>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</si>
  <si>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</si>
  <si>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</si>
  <si>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</si>
  <si>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</si>
  <si>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</si>
  <si>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</si>
  <si>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</si>
  <si>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</si>
  <si>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</si>
  <si>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</si>
  <si>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</si>
  <si>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</si>
  <si>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</si>
  <si>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</si>
  <si>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</si>
  <si>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</si>
  <si>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</si>
  <si>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</si>
  <si>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</si>
  <si>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</si>
  <si>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</si>
  <si>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</si>
  <si>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</si>
  <si>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</t>
  </si>
  <si>
    <t>Д07ЕО19</t>
  </si>
  <si>
    <t>Сыр порционно</t>
  </si>
  <si>
    <t>Д04МА19</t>
  </si>
  <si>
    <t>Чай с сахаром и лимоном</t>
  </si>
  <si>
    <t>Ш07ЧС21</t>
  </si>
  <si>
    <t>Хлеб пшеничный</t>
  </si>
  <si>
    <t>СПРЕБРЖ</t>
  </si>
  <si>
    <t>Фрукт свежий Яблоко</t>
  </si>
  <si>
    <t>Д07ФРУК</t>
  </si>
  <si>
    <t>Директор</t>
  </si>
  <si>
    <t>Плов из кур</t>
  </si>
  <si>
    <t>Д07КЛ19</t>
  </si>
  <si>
    <t>П/П</t>
  </si>
  <si>
    <t>Курица, тушенная с овощами</t>
  </si>
  <si>
    <t>90/30</t>
  </si>
  <si>
    <t>Д07ЖС19</t>
  </si>
  <si>
    <t>Кофейный напиток на молоке</t>
  </si>
  <si>
    <t>692-2004</t>
  </si>
  <si>
    <t>Жаркое по домашнему</t>
  </si>
  <si>
    <t>П/Ф</t>
  </si>
  <si>
    <t>Каша манная молочная</t>
  </si>
  <si>
    <t>200/5</t>
  </si>
  <si>
    <t>Д07УФ19</t>
  </si>
  <si>
    <t>Масло порционно</t>
  </si>
  <si>
    <t>Д05МП18</t>
  </si>
  <si>
    <t>Какао с молоком</t>
  </si>
  <si>
    <t>693-2004</t>
  </si>
  <si>
    <t>Картофельное пюре</t>
  </si>
  <si>
    <t>Рыба тушенная с овощами</t>
  </si>
  <si>
    <t>90/50</t>
  </si>
  <si>
    <t>374-2004</t>
  </si>
  <si>
    <t>Напиток витаминный "Витошка"</t>
  </si>
  <si>
    <t>Салат морковный с яблоками</t>
  </si>
  <si>
    <t>Макароны отварные</t>
  </si>
  <si>
    <t>Чай с сахаром лимоном</t>
  </si>
  <si>
    <t>Компот из с/ф</t>
  </si>
  <si>
    <t>294-2004</t>
  </si>
  <si>
    <t>Салат из капусты с яблоками</t>
  </si>
  <si>
    <t>Фрукт свежий яблоко</t>
  </si>
  <si>
    <t>Д07РЭ19</t>
  </si>
  <si>
    <t>Кофейный напиток</t>
  </si>
  <si>
    <t>Д07ЖГ19</t>
  </si>
  <si>
    <t>Гороховое пюре</t>
  </si>
  <si>
    <t>Котлеты полуфабрикат с соусом</t>
  </si>
  <si>
    <t>Д07ЖИО</t>
  </si>
  <si>
    <t>Плов из курицы</t>
  </si>
  <si>
    <t>Каша молочная "Дружба"</t>
  </si>
  <si>
    <t>Котлета куринная с соусом</t>
  </si>
  <si>
    <t>Каша гречневая рассыпчатая с мясом курицы</t>
  </si>
  <si>
    <t>Д07АЕ19</t>
  </si>
  <si>
    <t>МБОУ ООШ с.Новояушево</t>
  </si>
  <si>
    <t>И.Ф.Маликов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</si>
</sst>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&quot;.&quot;yy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5" borderId="24" xfId="0" applyFont="1" applyFill="1" applyBorder="1" applyAlignment="1" applyProtection="1">
      <alignment vertical="top" wrapText="1"/>
      <protection locked="0"/>
    </xf>
    <xf numFmtId="0" fontId="11" fillId="5" borderId="24" xfId="0" applyFont="1" applyFill="1" applyBorder="1" applyAlignment="1" applyProtection="1">
      <alignment horizontal="center" vertical="top" wrapText="1"/>
      <protection locked="0"/>
    </xf>
    <xf numFmtId="0" fontId="11" fillId="5" borderId="24" xfId="0" applyFont="1" applyFill="1" applyBorder="1" applyAlignment="1" applyProtection="1">
      <alignment wrapText="1"/>
      <protection locked="0"/>
    </xf>
    <xf numFmtId="164" fontId="11" fillId="5" borderId="24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>
      <alignment vertical="top" wrapText="1"/>
    </xf>
    <xf numFmtId="0" fontId="11" fillId="0" borderId="24" xfId="0" applyFont="1" applyBorder="1" applyAlignment="1">
      <alignment horizontal="center" vertical="top" wrapText="1"/>
    </xf>
    <xf numFmtId="0" fontId="11" fillId="5" borderId="24" xfId="0" applyFont="1" applyFill="1" applyBorder="1" applyAlignment="1" applyProtection="1">
      <alignment horizontal="left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11" fillId="5" borderId="24" xfId="0" applyNumberFormat="1" applyFont="1" applyFill="1" applyBorder="1" applyAlignment="1" applyProtection="1">
      <alignment horizontal="center" vertical="top" wrapText="1"/>
      <protection locked="0"/>
    </xf>
    <xf numFmtId="164" fontId="11" fillId="5" borderId="25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vertical="top"/>
    </xf>
    <xf numFmtId="0" fontId="12" fillId="0" borderId="1" xfId="0" applyFont="1" applyBorder="1"/>
    <xf numFmtId="0" fontId="13" fillId="5" borderId="24" xfId="0" applyFont="1" applyFill="1" applyBorder="1" applyAlignment="1" applyProtection="1">
      <alignment vertical="top" wrapText="1"/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96</v>
      </c>
      <c r="D1" s="72"/>
      <c r="E1" s="72"/>
      <c r="F1" s="13" t="s">
        <v>16</v>
      </c>
      <c r="G1" s="2" t="s">
        <v>17</v>
      </c>
      <c r="H1" s="73" t="s">
        <v>55</v>
      </c>
      <c r="I1" s="73"/>
      <c r="J1" s="73"/>
      <c r="K1" s="73"/>
    </row>
    <row r="2" spans="1:12" ht="18" x14ac:dyDescent="0.2">
      <c r="A2" s="40" t="s">
        <v>6</v>
      </c>
      <c r="C2" s="2"/>
      <c r="G2" s="2" t="s">
        <v>18</v>
      </c>
      <c r="H2" s="73" t="s">
        <v>97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62">
        <v>9</v>
      </c>
      <c r="I3" s="52">
        <v>1</v>
      </c>
      <c r="J3" s="53">
        <v>2025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5" t="s">
        <v>45</v>
      </c>
      <c r="F6" s="56" t="s">
        <v>67</v>
      </c>
      <c r="G6" s="56">
        <v>7.3</v>
      </c>
      <c r="H6" s="56">
        <v>9.6999999999999993</v>
      </c>
      <c r="I6" s="56">
        <v>19.8</v>
      </c>
      <c r="J6" s="56">
        <v>183</v>
      </c>
      <c r="K6" s="56" t="s">
        <v>46</v>
      </c>
      <c r="L6" s="56"/>
    </row>
    <row r="7" spans="1:12" ht="15" x14ac:dyDescent="0.25">
      <c r="A7" s="25"/>
      <c r="B7" s="16"/>
      <c r="C7" s="11"/>
      <c r="D7" s="6"/>
      <c r="E7" s="55" t="s">
        <v>47</v>
      </c>
      <c r="F7" s="56">
        <v>20</v>
      </c>
      <c r="G7" s="56">
        <v>7.3</v>
      </c>
      <c r="H7" s="56">
        <v>9.3000000000000007</v>
      </c>
      <c r="I7" s="56">
        <v>0</v>
      </c>
      <c r="J7" s="56">
        <v>90</v>
      </c>
      <c r="K7" s="56" t="s">
        <v>48</v>
      </c>
      <c r="L7" s="56"/>
    </row>
    <row r="8" spans="1:12" ht="15" x14ac:dyDescent="0.25">
      <c r="A8" s="25"/>
      <c r="B8" s="16"/>
      <c r="C8" s="11"/>
      <c r="D8" s="7" t="s">
        <v>22</v>
      </c>
      <c r="E8" s="55" t="s">
        <v>49</v>
      </c>
      <c r="F8" s="56">
        <v>200</v>
      </c>
      <c r="G8" s="56">
        <v>0.1</v>
      </c>
      <c r="H8" s="56">
        <v>0.02</v>
      </c>
      <c r="I8" s="56">
        <v>9.9</v>
      </c>
      <c r="J8" s="56">
        <v>38</v>
      </c>
      <c r="K8" s="56" t="s">
        <v>50</v>
      </c>
      <c r="L8" s="56"/>
    </row>
    <row r="9" spans="1:12" ht="25.5" x14ac:dyDescent="0.25">
      <c r="A9" s="25"/>
      <c r="B9" s="16"/>
      <c r="C9" s="11"/>
      <c r="D9" s="7" t="s">
        <v>23</v>
      </c>
      <c r="E9" s="57" t="s">
        <v>51</v>
      </c>
      <c r="F9" s="56">
        <v>40</v>
      </c>
      <c r="G9" s="56">
        <v>3.4</v>
      </c>
      <c r="H9" s="56">
        <v>0.36</v>
      </c>
      <c r="I9" s="56">
        <v>20.100000000000001</v>
      </c>
      <c r="J9" s="56">
        <v>106</v>
      </c>
      <c r="K9" s="58" t="s">
        <v>52</v>
      </c>
      <c r="L9" s="56"/>
    </row>
    <row r="10" spans="1:12" ht="15" x14ac:dyDescent="0.25">
      <c r="A10" s="25"/>
      <c r="B10" s="16"/>
      <c r="C10" s="11"/>
      <c r="D10" s="7" t="s">
        <v>24</v>
      </c>
      <c r="E10" s="55" t="s">
        <v>53</v>
      </c>
      <c r="F10" s="56">
        <v>100</v>
      </c>
      <c r="G10" s="56">
        <v>0.4</v>
      </c>
      <c r="H10" s="56">
        <v>0.4</v>
      </c>
      <c r="I10" s="56">
        <v>9.8000000000000007</v>
      </c>
      <c r="J10" s="56">
        <v>47</v>
      </c>
      <c r="K10" s="56" t="s">
        <v>54</v>
      </c>
      <c r="L10" s="56"/>
    </row>
    <row r="11" spans="1:12" ht="15" x14ac:dyDescent="0.25">
      <c r="A11" s="25"/>
      <c r="B11" s="16"/>
      <c r="C11" s="11"/>
      <c r="D11" s="6"/>
      <c r="E11" s="55"/>
      <c r="F11" s="56"/>
      <c r="G11" s="56"/>
      <c r="H11" s="56"/>
      <c r="I11" s="56"/>
      <c r="J11" s="56"/>
      <c r="K11" s="56"/>
      <c r="L11" s="56"/>
    </row>
    <row r="12" spans="1:12" ht="15" x14ac:dyDescent="0.25">
      <c r="A12" s="25"/>
      <c r="B12" s="16"/>
      <c r="C12" s="11"/>
      <c r="D12" s="6"/>
      <c r="E12" s="55"/>
      <c r="F12" s="56"/>
      <c r="G12" s="56"/>
      <c r="H12" s="56"/>
      <c r="I12" s="56"/>
      <c r="J12" s="56"/>
      <c r="K12" s="56"/>
      <c r="L12" s="56"/>
    </row>
    <row r="13" spans="1:12" ht="15" x14ac:dyDescent="0.25">
      <c r="A13" s="26"/>
      <c r="B13" s="18"/>
      <c r="C13" s="8"/>
      <c r="D13" s="19" t="s">
        <v>39</v>
      </c>
      <c r="E13" s="59"/>
      <c r="F13" s="60">
        <v>560</v>
      </c>
      <c r="G13" s="60">
        <v>18.5</v>
      </c>
      <c r="H13" s="60">
        <v>19.78</v>
      </c>
      <c r="I13" s="60">
        <v>59.6</v>
      </c>
      <c r="J13" s="60">
        <v>464</v>
      </c>
      <c r="K13" s="60"/>
      <c r="L13" s="60">
        <v>71.09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0">SUM(G14:G16)</f>
        <v>0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7"/>
      <c r="L17" s="21">
        <f t="shared" si="0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1">SUM(G18:G26)</f>
        <v>0</v>
      </c>
      <c r="H27" s="21">
        <f t="shared" si="1"/>
        <v>0</v>
      </c>
      <c r="I27" s="21">
        <f t="shared" si="1"/>
        <v>0</v>
      </c>
      <c r="J27" s="21">
        <f t="shared" si="1"/>
        <v>0</v>
      </c>
      <c r="K27" s="27"/>
      <c r="L27" s="21">
        <f t="shared" si="1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2">SUM(G28:G31)</f>
        <v>0</v>
      </c>
      <c r="H32" s="21">
        <f t="shared" si="2"/>
        <v>0</v>
      </c>
      <c r="I32" s="21">
        <f t="shared" si="2"/>
        <v>0</v>
      </c>
      <c r="J32" s="21">
        <f t="shared" si="2"/>
        <v>0</v>
      </c>
      <c r="K32" s="27"/>
      <c r="L32" s="21">
        <f t="shared" si="2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3">SUM(G33:G38)</f>
        <v>0</v>
      </c>
      <c r="H39" s="21">
        <f t="shared" si="3"/>
        <v>0</v>
      </c>
      <c r="I39" s="21">
        <f t="shared" si="3"/>
        <v>0</v>
      </c>
      <c r="J39" s="21">
        <f t="shared" si="3"/>
        <v>0</v>
      </c>
      <c r="K39" s="27"/>
      <c r="L39" s="21">
        <f t="shared" si="3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4">SUM(G40:G45)</f>
        <v>0</v>
      </c>
      <c r="H46" s="21">
        <f t="shared" si="4"/>
        <v>0</v>
      </c>
      <c r="I46" s="21">
        <f t="shared" si="4"/>
        <v>0</v>
      </c>
      <c r="J46" s="21">
        <f t="shared" si="4"/>
        <v>0</v>
      </c>
      <c r="K46" s="27"/>
      <c r="L46" s="21">
        <f t="shared" si="4"/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8" t="s">
        <v>4</v>
      </c>
      <c r="D47" s="69"/>
      <c r="E47" s="33"/>
      <c r="F47" s="34"/>
      <c r="G47" s="34"/>
      <c r="H47" s="34"/>
      <c r="I47" s="34"/>
      <c r="J47" s="34"/>
      <c r="K47" s="35"/>
      <c r="L47" s="34">
        <f>L13+L17+L27+L32+L39+L46</f>
        <v>71.09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7" t="s">
        <v>56</v>
      </c>
      <c r="F48" s="56">
        <v>200</v>
      </c>
      <c r="G48" s="56">
        <v>13.3</v>
      </c>
      <c r="H48" s="56">
        <v>15.1</v>
      </c>
      <c r="I48" s="56">
        <v>35</v>
      </c>
      <c r="J48" s="56">
        <v>274</v>
      </c>
      <c r="K48" s="56" t="s">
        <v>57</v>
      </c>
      <c r="L48" s="56"/>
    </row>
    <row r="49" spans="1:12" ht="15" x14ac:dyDescent="0.25">
      <c r="A49" s="15"/>
      <c r="B49" s="16"/>
      <c r="C49" s="11"/>
      <c r="D49" s="6"/>
      <c r="E49" s="55" t="s">
        <v>78</v>
      </c>
      <c r="F49" s="56">
        <v>80</v>
      </c>
      <c r="G49" s="56">
        <v>0.8</v>
      </c>
      <c r="H49" s="56">
        <v>4.0999999999999996</v>
      </c>
      <c r="I49" s="56">
        <v>9.4</v>
      </c>
      <c r="J49" s="56">
        <v>79</v>
      </c>
      <c r="K49" s="56" t="s">
        <v>95</v>
      </c>
      <c r="L49" s="56"/>
    </row>
    <row r="50" spans="1:12" ht="15" x14ac:dyDescent="0.25">
      <c r="A50" s="15"/>
      <c r="B50" s="16"/>
      <c r="C50" s="11"/>
      <c r="D50" s="7"/>
      <c r="E50" s="57" t="s">
        <v>77</v>
      </c>
      <c r="F50" s="56">
        <v>200</v>
      </c>
      <c r="G50" s="63">
        <v>0</v>
      </c>
      <c r="H50" s="63">
        <v>0</v>
      </c>
      <c r="I50" s="56">
        <v>4.0999999999999996</v>
      </c>
      <c r="J50" s="56">
        <v>16</v>
      </c>
      <c r="K50" s="56">
        <v>60</v>
      </c>
      <c r="L50" s="56"/>
    </row>
    <row r="51" spans="1:12" ht="15" x14ac:dyDescent="0.25">
      <c r="A51" s="15"/>
      <c r="B51" s="16"/>
      <c r="C51" s="11"/>
      <c r="D51" s="7" t="s">
        <v>23</v>
      </c>
      <c r="E51" s="61" t="s">
        <v>51</v>
      </c>
      <c r="F51" s="56">
        <v>40</v>
      </c>
      <c r="G51" s="56">
        <v>3.4</v>
      </c>
      <c r="H51" s="56">
        <v>0.4</v>
      </c>
      <c r="I51" s="56">
        <v>22.1</v>
      </c>
      <c r="J51" s="56">
        <v>105.7</v>
      </c>
      <c r="K51" s="56">
        <v>90</v>
      </c>
      <c r="L51" s="56"/>
    </row>
    <row r="52" spans="1:12" ht="15" x14ac:dyDescent="0.25">
      <c r="A52" s="15"/>
      <c r="B52" s="16"/>
      <c r="C52" s="11"/>
      <c r="D52" s="7"/>
      <c r="E52" s="55"/>
      <c r="F52" s="56"/>
      <c r="G52" s="56"/>
      <c r="H52" s="56"/>
      <c r="I52" s="56"/>
      <c r="J52" s="56"/>
      <c r="K52" s="56"/>
      <c r="L52" s="56"/>
    </row>
    <row r="53" spans="1:12" ht="15" x14ac:dyDescent="0.25">
      <c r="A53" s="15"/>
      <c r="B53" s="16"/>
      <c r="C53" s="11"/>
      <c r="D53" s="6"/>
      <c r="E53" s="55"/>
      <c r="F53" s="56"/>
      <c r="G53" s="56"/>
      <c r="H53" s="56"/>
      <c r="I53" s="56"/>
      <c r="J53" s="56"/>
      <c r="K53" s="56">
        <v>19</v>
      </c>
      <c r="L53" s="56"/>
    </row>
    <row r="54" spans="1:12" ht="15" x14ac:dyDescent="0.25">
      <c r="A54" s="15"/>
      <c r="B54" s="16"/>
      <c r="C54" s="11"/>
      <c r="D54" s="6"/>
      <c r="E54" s="57"/>
      <c r="F54" s="56"/>
      <c r="G54" s="56"/>
      <c r="H54" s="56"/>
      <c r="I54" s="56"/>
      <c r="J54" s="56"/>
      <c r="K54" s="56"/>
      <c r="L54" s="56"/>
    </row>
    <row r="55" spans="1:12" ht="15" x14ac:dyDescent="0.25">
      <c r="A55" s="17"/>
      <c r="B55" s="18"/>
      <c r="C55" s="8"/>
      <c r="D55" s="19" t="s">
        <v>39</v>
      </c>
      <c r="E55" s="59"/>
      <c r="F55" s="60">
        <v>520</v>
      </c>
      <c r="G55" s="60">
        <v>17.5</v>
      </c>
      <c r="H55" s="60">
        <v>19.600000000000001</v>
      </c>
      <c r="I55" s="60">
        <v>70.599999999999994</v>
      </c>
      <c r="J55" s="60">
        <v>474.7</v>
      </c>
      <c r="K55" s="60"/>
      <c r="L55" s="60">
        <v>71.09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5">SUM(G56:G58)</f>
        <v>0</v>
      </c>
      <c r="H59" s="21">
        <f t="shared" ref="H59" si="6">SUM(H56:H58)</f>
        <v>0</v>
      </c>
      <c r="I59" s="21">
        <f t="shared" ref="I59" si="7">SUM(I56:I58)</f>
        <v>0</v>
      </c>
      <c r="J59" s="21">
        <f t="shared" ref="J59:L59" si="8">SUM(J56:J58)</f>
        <v>0</v>
      </c>
      <c r="K59" s="27"/>
      <c r="L59" s="21">
        <f t="shared" si="8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9">SUM(G60:G68)</f>
        <v>0</v>
      </c>
      <c r="H69" s="21">
        <f t="shared" ref="H69" si="10">SUM(H60:H68)</f>
        <v>0</v>
      </c>
      <c r="I69" s="21">
        <f t="shared" ref="I69" si="11">SUM(I60:I68)</f>
        <v>0</v>
      </c>
      <c r="J69" s="21">
        <f t="shared" ref="J69:L69" si="12">SUM(J60:J68)</f>
        <v>0</v>
      </c>
      <c r="K69" s="27"/>
      <c r="L69" s="21">
        <f t="shared" si="12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13">SUM(G70:G73)</f>
        <v>0</v>
      </c>
      <c r="H74" s="21">
        <f t="shared" ref="H74" si="14">SUM(H70:H73)</f>
        <v>0</v>
      </c>
      <c r="I74" s="21">
        <f t="shared" ref="I74" si="15">SUM(I70:I73)</f>
        <v>0</v>
      </c>
      <c r="J74" s="21">
        <f t="shared" ref="J74" si="16">SUM(J70:J73)</f>
        <v>0</v>
      </c>
      <c r="K74" s="27"/>
      <c r="L74" s="21">
        <f t="shared" ref="L74" si="1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18">SUM(G75:G80)</f>
        <v>0</v>
      </c>
      <c r="H81" s="21">
        <f t="shared" ref="H81" si="19">SUM(H75:H80)</f>
        <v>0</v>
      </c>
      <c r="I81" s="21">
        <f t="shared" ref="I81" si="20">SUM(I75:I80)</f>
        <v>0</v>
      </c>
      <c r="J81" s="21">
        <f t="shared" ref="J81:L81" si="21">SUM(J75:J80)</f>
        <v>0</v>
      </c>
      <c r="K81" s="27"/>
      <c r="L81" s="21">
        <f t="shared" si="21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2">SUM(G82:G87)</f>
        <v>0</v>
      </c>
      <c r="H88" s="21">
        <f t="shared" ref="H88" si="23">SUM(H82:H87)</f>
        <v>0</v>
      </c>
      <c r="I88" s="21">
        <f t="shared" ref="I88" si="24">SUM(I82:I87)</f>
        <v>0</v>
      </c>
      <c r="J88" s="21">
        <f t="shared" ref="J88:L88" si="25">SUM(J82:J87)</f>
        <v>0</v>
      </c>
      <c r="K88" s="27"/>
      <c r="L88" s="21">
        <f t="shared" si="25"/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/>
      <c r="G89" s="34"/>
      <c r="H89" s="34"/>
      <c r="I89" s="34"/>
      <c r="J89" s="34"/>
      <c r="K89" s="35"/>
      <c r="L89" s="34">
        <f t="shared" ref="L89" si="26">L55+L59+L69+L74+L81+L88</f>
        <v>71.09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7" t="s">
        <v>79</v>
      </c>
      <c r="F90" s="56" t="s">
        <v>67</v>
      </c>
      <c r="G90" s="56">
        <v>4</v>
      </c>
      <c r="H90" s="56">
        <v>5.54</v>
      </c>
      <c r="I90" s="56">
        <v>24.48</v>
      </c>
      <c r="J90" s="56">
        <v>185.9</v>
      </c>
      <c r="K90" s="56">
        <v>212</v>
      </c>
      <c r="L90" s="56"/>
    </row>
    <row r="91" spans="1:12" ht="15" x14ac:dyDescent="0.25">
      <c r="A91" s="25"/>
      <c r="B91" s="16"/>
      <c r="C91" s="11"/>
      <c r="D91" s="6"/>
      <c r="E91" s="55" t="s">
        <v>59</v>
      </c>
      <c r="F91" s="56" t="s">
        <v>60</v>
      </c>
      <c r="G91" s="56">
        <v>9.1999999999999993</v>
      </c>
      <c r="H91" s="56">
        <v>8.3000000000000007</v>
      </c>
      <c r="I91" s="56">
        <v>13.4</v>
      </c>
      <c r="J91" s="56">
        <v>113</v>
      </c>
      <c r="K91" s="56" t="s">
        <v>61</v>
      </c>
      <c r="L91" s="56"/>
    </row>
    <row r="92" spans="1:12" ht="15" x14ac:dyDescent="0.25">
      <c r="A92" s="25"/>
      <c r="B92" s="16"/>
      <c r="C92" s="11"/>
      <c r="D92" s="7" t="s">
        <v>22</v>
      </c>
      <c r="E92" s="57" t="s">
        <v>62</v>
      </c>
      <c r="F92" s="56">
        <v>200</v>
      </c>
      <c r="G92" s="56">
        <v>2.9</v>
      </c>
      <c r="H92" s="56">
        <v>2.8</v>
      </c>
      <c r="I92" s="56">
        <v>14.9</v>
      </c>
      <c r="J92" s="56">
        <v>94</v>
      </c>
      <c r="K92" s="56" t="s">
        <v>63</v>
      </c>
      <c r="L92" s="56"/>
    </row>
    <row r="93" spans="1:12" ht="25.5" x14ac:dyDescent="0.25">
      <c r="A93" s="25"/>
      <c r="B93" s="16"/>
      <c r="C93" s="11"/>
      <c r="D93" s="7" t="s">
        <v>23</v>
      </c>
      <c r="E93" s="61" t="s">
        <v>51</v>
      </c>
      <c r="F93" s="56">
        <v>40</v>
      </c>
      <c r="G93" s="56">
        <v>3.4</v>
      </c>
      <c r="H93" s="56">
        <v>0.4</v>
      </c>
      <c r="I93" s="56">
        <v>22.1</v>
      </c>
      <c r="J93" s="56">
        <v>105.8</v>
      </c>
      <c r="K93" s="56" t="s">
        <v>52</v>
      </c>
      <c r="L93" s="56"/>
    </row>
    <row r="94" spans="1:12" ht="15" x14ac:dyDescent="0.25">
      <c r="A94" s="25"/>
      <c r="B94" s="16"/>
      <c r="C94" s="11"/>
      <c r="D94" s="7" t="s">
        <v>24</v>
      </c>
      <c r="E94" s="55"/>
      <c r="F94" s="56"/>
      <c r="G94" s="56"/>
      <c r="H94" s="56"/>
      <c r="I94" s="56"/>
      <c r="J94" s="56"/>
      <c r="K94" s="56"/>
      <c r="L94" s="56"/>
    </row>
    <row r="95" spans="1:12" ht="15" x14ac:dyDescent="0.25">
      <c r="A95" s="25"/>
      <c r="B95" s="16"/>
      <c r="C95" s="11"/>
      <c r="D95" s="6"/>
      <c r="E95" s="55"/>
      <c r="F95" s="56"/>
      <c r="G95" s="56"/>
      <c r="H95" s="56"/>
      <c r="I95" s="56"/>
      <c r="J95" s="56"/>
      <c r="K95" s="56"/>
      <c r="L95" s="56"/>
    </row>
    <row r="96" spans="1:12" ht="15" x14ac:dyDescent="0.25">
      <c r="A96" s="25"/>
      <c r="B96" s="16"/>
      <c r="C96" s="11"/>
      <c r="D96" s="6"/>
      <c r="E96" s="55"/>
      <c r="F96" s="56"/>
      <c r="G96" s="56"/>
      <c r="H96" s="56"/>
      <c r="I96" s="56"/>
      <c r="J96" s="56"/>
      <c r="K96" s="56"/>
      <c r="L96" s="56"/>
    </row>
    <row r="97" spans="1:12" ht="15" x14ac:dyDescent="0.25">
      <c r="A97" s="26"/>
      <c r="B97" s="18"/>
      <c r="C97" s="8"/>
      <c r="D97" s="19" t="s">
        <v>39</v>
      </c>
      <c r="E97" s="59"/>
      <c r="F97" s="60">
        <v>530</v>
      </c>
      <c r="G97" s="60">
        <v>19.5</v>
      </c>
      <c r="H97" s="60">
        <v>17.04</v>
      </c>
      <c r="I97" s="60">
        <v>74.88</v>
      </c>
      <c r="J97" s="60">
        <v>498.7</v>
      </c>
      <c r="K97" s="60"/>
      <c r="L97" s="60">
        <v>71.09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27">SUM(G98:G100)</f>
        <v>0</v>
      </c>
      <c r="H101" s="21">
        <f t="shared" ref="H101" si="28">SUM(H98:H100)</f>
        <v>0</v>
      </c>
      <c r="I101" s="21">
        <f t="shared" ref="I101" si="29">SUM(I98:I100)</f>
        <v>0</v>
      </c>
      <c r="J101" s="21">
        <f t="shared" ref="J101:L101" si="30">SUM(J98:J100)</f>
        <v>0</v>
      </c>
      <c r="K101" s="27"/>
      <c r="L101" s="21">
        <f t="shared" si="30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31">SUM(G102:G110)</f>
        <v>0</v>
      </c>
      <c r="H111" s="21">
        <f t="shared" ref="H111" si="32">SUM(H102:H110)</f>
        <v>0</v>
      </c>
      <c r="I111" s="21">
        <f t="shared" ref="I111" si="33">SUM(I102:I110)</f>
        <v>0</v>
      </c>
      <c r="J111" s="21">
        <f t="shared" ref="J111:L111" si="34">SUM(J102:J110)</f>
        <v>0</v>
      </c>
      <c r="K111" s="27"/>
      <c r="L111" s="21">
        <f t="shared" si="34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35">SUM(G112:G115)</f>
        <v>0</v>
      </c>
      <c r="H116" s="21">
        <f t="shared" ref="H116" si="36">SUM(H112:H115)</f>
        <v>0</v>
      </c>
      <c r="I116" s="21">
        <f t="shared" ref="I116" si="37">SUM(I112:I115)</f>
        <v>0</v>
      </c>
      <c r="J116" s="21">
        <f t="shared" ref="J116" si="38">SUM(J112:J115)</f>
        <v>0</v>
      </c>
      <c r="K116" s="27"/>
      <c r="L116" s="21">
        <f t="shared" ref="L116" si="39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40">SUM(G117:G122)</f>
        <v>0</v>
      </c>
      <c r="H123" s="21">
        <f t="shared" ref="H123" si="41">SUM(H117:H122)</f>
        <v>0</v>
      </c>
      <c r="I123" s="21">
        <f t="shared" ref="I123" si="42">SUM(I117:I122)</f>
        <v>0</v>
      </c>
      <c r="J123" s="21">
        <f t="shared" ref="J123:L123" si="43">SUM(J117:J122)</f>
        <v>0</v>
      </c>
      <c r="K123" s="27"/>
      <c r="L123" s="21">
        <f t="shared" si="43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44">SUM(G124:G129)</f>
        <v>0</v>
      </c>
      <c r="H130" s="21">
        <f t="shared" ref="H130" si="45">SUM(H124:H129)</f>
        <v>0</v>
      </c>
      <c r="I130" s="21">
        <f t="shared" ref="I130" si="46">SUM(I124:I129)</f>
        <v>0</v>
      </c>
      <c r="J130" s="21">
        <f t="shared" ref="J130:L130" si="47">SUM(J124:J129)</f>
        <v>0</v>
      </c>
      <c r="K130" s="27"/>
      <c r="L130" s="21">
        <f t="shared" si="47"/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/>
      <c r="G131" s="34"/>
      <c r="H131" s="34"/>
      <c r="I131" s="34"/>
      <c r="J131" s="34"/>
      <c r="K131" s="35"/>
      <c r="L131" s="34">
        <f t="shared" ref="L131" si="48">L97+L101+L111+L116+L123+L130</f>
        <v>71.09</v>
      </c>
    </row>
    <row r="132" spans="1:12" ht="15" x14ac:dyDescent="0.25">
      <c r="A132" s="22">
        <v>1</v>
      </c>
      <c r="B132" s="23">
        <v>4</v>
      </c>
      <c r="C132" s="24" t="s">
        <v>20</v>
      </c>
      <c r="D132" s="66" t="s">
        <v>21</v>
      </c>
      <c r="E132" s="57" t="s">
        <v>94</v>
      </c>
      <c r="F132" s="56">
        <v>260</v>
      </c>
      <c r="G132" s="56">
        <v>16.05</v>
      </c>
      <c r="H132" s="56">
        <v>16.36</v>
      </c>
      <c r="I132" s="56">
        <v>43.39</v>
      </c>
      <c r="J132" s="56">
        <v>272.75</v>
      </c>
      <c r="K132" s="56">
        <v>173</v>
      </c>
      <c r="L132" s="56"/>
    </row>
    <row r="133" spans="1:12" ht="15" x14ac:dyDescent="0.25">
      <c r="A133" s="25"/>
      <c r="B133" s="16"/>
      <c r="C133" s="11"/>
      <c r="D133" s="6"/>
      <c r="E133" s="55"/>
      <c r="F133" s="63"/>
      <c r="G133" s="56"/>
      <c r="H133" s="56"/>
      <c r="I133" s="56"/>
      <c r="J133" s="56"/>
      <c r="K133" s="56"/>
      <c r="L133" s="56"/>
    </row>
    <row r="134" spans="1:12" ht="15" x14ac:dyDescent="0.25">
      <c r="A134" s="25"/>
      <c r="B134" s="16"/>
      <c r="C134" s="11"/>
      <c r="D134" s="7" t="s">
        <v>22</v>
      </c>
      <c r="E134" s="57" t="s">
        <v>81</v>
      </c>
      <c r="F134" s="56">
        <v>200</v>
      </c>
      <c r="G134" s="56">
        <v>0.33</v>
      </c>
      <c r="H134" s="56">
        <v>7.0000000000000007E-2</v>
      </c>
      <c r="I134" s="56">
        <v>14.7</v>
      </c>
      <c r="J134" s="56">
        <v>96.5</v>
      </c>
      <c r="K134" s="56" t="s">
        <v>82</v>
      </c>
      <c r="L134" s="56"/>
    </row>
    <row r="135" spans="1:12" ht="25.5" x14ac:dyDescent="0.25">
      <c r="A135" s="25"/>
      <c r="B135" s="16"/>
      <c r="C135" s="11"/>
      <c r="D135" s="7" t="s">
        <v>23</v>
      </c>
      <c r="E135" s="57" t="s">
        <v>51</v>
      </c>
      <c r="F135" s="56">
        <v>40</v>
      </c>
      <c r="G135" s="56">
        <v>3.42</v>
      </c>
      <c r="H135" s="56">
        <v>0.36</v>
      </c>
      <c r="I135" s="56">
        <v>22.14</v>
      </c>
      <c r="J135" s="56">
        <v>105.75</v>
      </c>
      <c r="K135" s="58" t="s">
        <v>52</v>
      </c>
      <c r="L135" s="56"/>
    </row>
    <row r="136" spans="1:12" ht="15" x14ac:dyDescent="0.25">
      <c r="A136" s="25"/>
      <c r="B136" s="16"/>
      <c r="C136" s="11"/>
      <c r="D136" s="7"/>
      <c r="E136" s="57"/>
      <c r="F136" s="56"/>
      <c r="G136" s="56"/>
      <c r="H136" s="56"/>
      <c r="I136" s="56"/>
      <c r="J136" s="56"/>
      <c r="K136" s="56"/>
      <c r="L136" s="56"/>
    </row>
    <row r="137" spans="1:12" ht="15" x14ac:dyDescent="0.25">
      <c r="A137" s="25"/>
      <c r="B137" s="16"/>
      <c r="C137" s="11"/>
      <c r="D137" s="6"/>
      <c r="E137" s="57"/>
      <c r="F137" s="56"/>
      <c r="G137" s="56"/>
      <c r="H137" s="56"/>
      <c r="I137" s="56"/>
      <c r="J137" s="56"/>
      <c r="K137" s="56"/>
      <c r="L137" s="56"/>
    </row>
    <row r="138" spans="1:12" ht="15" x14ac:dyDescent="0.25">
      <c r="A138" s="25"/>
      <c r="B138" s="16"/>
      <c r="C138" s="11"/>
      <c r="D138" s="6"/>
      <c r="E138" s="57"/>
      <c r="F138" s="56"/>
      <c r="G138" s="56"/>
      <c r="H138" s="56"/>
      <c r="I138" s="56"/>
      <c r="J138" s="56"/>
      <c r="K138" s="56"/>
      <c r="L138" s="56"/>
    </row>
    <row r="139" spans="1:12" ht="15" x14ac:dyDescent="0.25">
      <c r="A139" s="26"/>
      <c r="B139" s="18"/>
      <c r="C139" s="8"/>
      <c r="D139" s="19" t="s">
        <v>39</v>
      </c>
      <c r="E139" s="59"/>
      <c r="F139" s="60">
        <v>500</v>
      </c>
      <c r="G139" s="60">
        <v>19.8</v>
      </c>
      <c r="H139" s="60">
        <v>16.79</v>
      </c>
      <c r="I139" s="60">
        <v>80.23</v>
      </c>
      <c r="J139" s="60">
        <v>475</v>
      </c>
      <c r="K139" s="60"/>
      <c r="L139" s="60">
        <v>71.09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49">SUM(G140:G142)</f>
        <v>0</v>
      </c>
      <c r="H143" s="21">
        <f t="shared" ref="H143" si="50">SUM(H140:H142)</f>
        <v>0</v>
      </c>
      <c r="I143" s="21">
        <f t="shared" ref="I143" si="51">SUM(I140:I142)</f>
        <v>0</v>
      </c>
      <c r="J143" s="21">
        <f t="shared" ref="J143:L143" si="52">SUM(J140:J142)</f>
        <v>0</v>
      </c>
      <c r="K143" s="27"/>
      <c r="L143" s="21">
        <f t="shared" si="52"/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53">SUM(G144:G152)</f>
        <v>0</v>
      </c>
      <c r="H153" s="21">
        <f t="shared" ref="H153" si="54">SUM(H144:H152)</f>
        <v>0</v>
      </c>
      <c r="I153" s="21">
        <f t="shared" ref="I153" si="55">SUM(I144:I152)</f>
        <v>0</v>
      </c>
      <c r="J153" s="21">
        <f t="shared" ref="J153:L153" si="56">SUM(J144:J152)</f>
        <v>0</v>
      </c>
      <c r="K153" s="27"/>
      <c r="L153" s="21">
        <f t="shared" si="56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57">SUM(G154:G157)</f>
        <v>0</v>
      </c>
      <c r="H158" s="21">
        <f t="shared" ref="H158" si="58">SUM(H154:H157)</f>
        <v>0</v>
      </c>
      <c r="I158" s="21">
        <f t="shared" ref="I158" si="59">SUM(I154:I157)</f>
        <v>0</v>
      </c>
      <c r="J158" s="21">
        <f t="shared" ref="J158" si="60">SUM(J154:J157)</f>
        <v>0</v>
      </c>
      <c r="K158" s="27"/>
      <c r="L158" s="21">
        <f t="shared" ref="L158" si="61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62">SUM(G159:G164)</f>
        <v>0</v>
      </c>
      <c r="H165" s="21">
        <f t="shared" ref="H165" si="63">SUM(H159:H164)</f>
        <v>0</v>
      </c>
      <c r="I165" s="21">
        <f t="shared" ref="I165" si="64">SUM(I159:I164)</f>
        <v>0</v>
      </c>
      <c r="J165" s="21">
        <f t="shared" ref="J165:L165" si="65">SUM(J159:J164)</f>
        <v>0</v>
      </c>
      <c r="K165" s="27"/>
      <c r="L165" s="21">
        <f t="shared" si="65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66">SUM(G166:G171)</f>
        <v>0</v>
      </c>
      <c r="H172" s="21">
        <f t="shared" ref="H172" si="67">SUM(H166:H171)</f>
        <v>0</v>
      </c>
      <c r="I172" s="21">
        <f t="shared" ref="I172" si="68">SUM(I166:I171)</f>
        <v>0</v>
      </c>
      <c r="J172" s="21">
        <f t="shared" ref="J172:L172" si="69">SUM(J166:J171)</f>
        <v>0</v>
      </c>
      <c r="K172" s="27"/>
      <c r="L172" s="21">
        <f t="shared" si="69"/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/>
      <c r="G173" s="34"/>
      <c r="H173" s="34"/>
      <c r="I173" s="34"/>
      <c r="J173" s="34"/>
      <c r="K173" s="35"/>
      <c r="L173" s="34">
        <f t="shared" ref="L173" si="70">L139+L143+L153+L158+L165+L172</f>
        <v>71.09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7" t="s">
        <v>64</v>
      </c>
      <c r="F174" s="56">
        <v>200</v>
      </c>
      <c r="G174" s="56">
        <v>11.35</v>
      </c>
      <c r="H174" s="56">
        <v>11.15</v>
      </c>
      <c r="I174" s="56">
        <v>27.25</v>
      </c>
      <c r="J174" s="56">
        <v>241</v>
      </c>
      <c r="K174" s="56" t="s">
        <v>85</v>
      </c>
      <c r="L174" s="56"/>
    </row>
    <row r="175" spans="1:12" ht="15" x14ac:dyDescent="0.25">
      <c r="A175" s="25"/>
      <c r="B175" s="16"/>
      <c r="C175" s="11"/>
      <c r="D175" s="6"/>
      <c r="E175" s="55" t="s">
        <v>83</v>
      </c>
      <c r="F175" s="56">
        <v>100</v>
      </c>
      <c r="G175" s="56">
        <v>1.75</v>
      </c>
      <c r="H175" s="56">
        <v>4.5</v>
      </c>
      <c r="I175" s="56">
        <v>9.5</v>
      </c>
      <c r="J175" s="56">
        <v>45</v>
      </c>
      <c r="K175" s="56"/>
      <c r="L175" s="56"/>
    </row>
    <row r="176" spans="1:12" ht="15" x14ac:dyDescent="0.25">
      <c r="A176" s="25"/>
      <c r="B176" s="16"/>
      <c r="C176" s="11"/>
      <c r="D176" s="7" t="s">
        <v>22</v>
      </c>
      <c r="E176" s="57" t="s">
        <v>86</v>
      </c>
      <c r="F176" s="56">
        <v>200</v>
      </c>
      <c r="G176" s="56">
        <v>3.28</v>
      </c>
      <c r="H176" s="56">
        <v>2.69</v>
      </c>
      <c r="I176" s="56">
        <v>20.39</v>
      </c>
      <c r="J176" s="56">
        <v>80</v>
      </c>
      <c r="K176" s="56" t="s">
        <v>87</v>
      </c>
      <c r="L176" s="56"/>
    </row>
    <row r="177" spans="1:12" ht="25.5" x14ac:dyDescent="0.25">
      <c r="A177" s="25"/>
      <c r="B177" s="16"/>
      <c r="C177" s="11"/>
      <c r="D177" s="65" t="s">
        <v>23</v>
      </c>
      <c r="E177" s="55" t="s">
        <v>51</v>
      </c>
      <c r="F177" s="56">
        <v>40</v>
      </c>
      <c r="G177" s="56">
        <v>3.42</v>
      </c>
      <c r="H177" s="56">
        <v>0.36</v>
      </c>
      <c r="I177" s="56">
        <v>22.14</v>
      </c>
      <c r="J177" s="56">
        <v>105.75</v>
      </c>
      <c r="K177" s="58" t="s">
        <v>52</v>
      </c>
      <c r="L177" s="56"/>
    </row>
    <row r="178" spans="1:12" ht="15" x14ac:dyDescent="0.25">
      <c r="A178" s="25"/>
      <c r="B178" s="16"/>
      <c r="C178" s="11"/>
      <c r="D178" s="7" t="s">
        <v>24</v>
      </c>
      <c r="E178" s="55"/>
      <c r="F178" s="56"/>
      <c r="G178" s="56"/>
      <c r="H178" s="56"/>
      <c r="I178" s="56"/>
      <c r="J178" s="56"/>
      <c r="K178" s="56"/>
      <c r="L178" s="56"/>
    </row>
    <row r="179" spans="1:12" ht="15" x14ac:dyDescent="0.25">
      <c r="A179" s="25"/>
      <c r="B179" s="16"/>
      <c r="C179" s="11"/>
      <c r="D179" s="6"/>
      <c r="E179" s="55"/>
      <c r="F179" s="56"/>
      <c r="G179" s="56"/>
      <c r="H179" s="56"/>
      <c r="I179" s="56"/>
      <c r="J179" s="63"/>
      <c r="K179" s="56">
        <v>7</v>
      </c>
      <c r="L179" s="56"/>
    </row>
    <row r="180" spans="1:12" ht="15" x14ac:dyDescent="0.25">
      <c r="A180" s="25"/>
      <c r="B180" s="16"/>
      <c r="C180" s="11"/>
      <c r="D180" s="6"/>
      <c r="E180" s="55"/>
      <c r="F180" s="56"/>
      <c r="G180" s="56"/>
      <c r="H180" s="56"/>
      <c r="I180" s="56"/>
      <c r="J180" s="63"/>
      <c r="K180" s="56"/>
      <c r="L180" s="56"/>
    </row>
    <row r="181" spans="1:12" ht="15" x14ac:dyDescent="0.25">
      <c r="A181" s="26"/>
      <c r="B181" s="18"/>
      <c r="C181" s="8"/>
      <c r="D181" s="19" t="s">
        <v>39</v>
      </c>
      <c r="E181" s="59"/>
      <c r="F181" s="60">
        <v>540</v>
      </c>
      <c r="G181" s="60">
        <v>19.8</v>
      </c>
      <c r="H181" s="60">
        <v>18.7</v>
      </c>
      <c r="I181" s="60">
        <v>79.28</v>
      </c>
      <c r="J181" s="60">
        <v>471.75</v>
      </c>
      <c r="K181" s="60"/>
      <c r="L181" s="60">
        <v>71.09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71">SUM(G182:G184)</f>
        <v>0</v>
      </c>
      <c r="H185" s="21">
        <f t="shared" ref="H185" si="72">SUM(H182:H184)</f>
        <v>0</v>
      </c>
      <c r="I185" s="21">
        <f t="shared" ref="I185" si="73">SUM(I182:I184)</f>
        <v>0</v>
      </c>
      <c r="J185" s="21">
        <f t="shared" ref="J185:L185" si="74">SUM(J182:J184)</f>
        <v>0</v>
      </c>
      <c r="K185" s="27"/>
      <c r="L185" s="21">
        <f t="shared" si="74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75">SUM(G186:G194)</f>
        <v>0</v>
      </c>
      <c r="H195" s="21">
        <f t="shared" ref="H195" si="76">SUM(H186:H194)</f>
        <v>0</v>
      </c>
      <c r="I195" s="21">
        <f t="shared" ref="I195" si="77">SUM(I186:I194)</f>
        <v>0</v>
      </c>
      <c r="J195" s="21">
        <f t="shared" ref="J195:L195" si="78">SUM(J186:J194)</f>
        <v>0</v>
      </c>
      <c r="K195" s="27"/>
      <c r="L195" s="21">
        <f t="shared" si="78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79">SUM(G196:G199)</f>
        <v>0</v>
      </c>
      <c r="H200" s="21">
        <f t="shared" ref="H200" si="80">SUM(H196:H199)</f>
        <v>0</v>
      </c>
      <c r="I200" s="21">
        <f t="shared" ref="I200" si="81">SUM(I196:I199)</f>
        <v>0</v>
      </c>
      <c r="J200" s="21">
        <f t="shared" ref="J200" si="82">SUM(J196:J199)</f>
        <v>0</v>
      </c>
      <c r="K200" s="27"/>
      <c r="L200" s="21">
        <f t="shared" ref="L200" si="83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84">SUM(G201:G206)</f>
        <v>0</v>
      </c>
      <c r="H207" s="21">
        <f t="shared" ref="H207" si="85">SUM(H201:H206)</f>
        <v>0</v>
      </c>
      <c r="I207" s="21">
        <f t="shared" ref="I207" si="86">SUM(I201:I206)</f>
        <v>0</v>
      </c>
      <c r="J207" s="21">
        <f t="shared" ref="J207:L207" si="87">SUM(J201:J206)</f>
        <v>0</v>
      </c>
      <c r="K207" s="27"/>
      <c r="L207" s="21">
        <f t="shared" si="87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88">SUM(G208:G213)</f>
        <v>0</v>
      </c>
      <c r="H214" s="21">
        <f t="shared" ref="H214" si="89">SUM(H208:H213)</f>
        <v>0</v>
      </c>
      <c r="I214" s="21">
        <f t="shared" ref="I214" si="90">SUM(I208:I213)</f>
        <v>0</v>
      </c>
      <c r="J214" s="21">
        <f t="shared" ref="J214:L214" si="91">SUM(J208:J213)</f>
        <v>0</v>
      </c>
      <c r="K214" s="27"/>
      <c r="L214" s="21">
        <f t="shared" si="91"/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/>
      <c r="G215" s="34"/>
      <c r="H215" s="34"/>
      <c r="I215" s="34"/>
      <c r="J215" s="34"/>
      <c r="K215" s="35"/>
      <c r="L215" s="34">
        <f t="shared" ref="L215" si="92">L181+L185+L195+L200+L207+L214</f>
        <v>71.09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4"/>
      <c r="F216" s="45"/>
      <c r="G216" s="45"/>
      <c r="H216" s="45"/>
      <c r="I216" s="45"/>
      <c r="J216" s="45"/>
      <c r="K216" s="46"/>
      <c r="L216" s="45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7" t="s">
        <v>22</v>
      </c>
      <c r="E218" s="47"/>
      <c r="F218" s="48"/>
      <c r="G218" s="56"/>
      <c r="H218" s="56"/>
      <c r="I218" s="56"/>
      <c r="J218" s="56"/>
      <c r="K218" s="56"/>
      <c r="L218" s="48"/>
    </row>
    <row r="219" spans="1:12" ht="15" x14ac:dyDescent="0.25">
      <c r="A219" s="25"/>
      <c r="B219" s="16"/>
      <c r="C219" s="11"/>
      <c r="D219" s="7" t="s">
        <v>23</v>
      </c>
      <c r="E219" s="57"/>
      <c r="F219" s="56"/>
      <c r="G219" s="56"/>
      <c r="H219" s="56"/>
      <c r="I219" s="56"/>
      <c r="J219" s="56"/>
      <c r="K219" s="58"/>
      <c r="L219" s="48"/>
    </row>
    <row r="220" spans="1:12" ht="15" x14ac:dyDescent="0.25">
      <c r="A220" s="25"/>
      <c r="B220" s="16"/>
      <c r="C220" s="11"/>
      <c r="D220" s="7" t="s">
        <v>24</v>
      </c>
      <c r="E220" s="47"/>
      <c r="F220" s="48"/>
      <c r="G220" s="48"/>
      <c r="H220" s="48"/>
      <c r="I220" s="48"/>
      <c r="J220" s="48"/>
      <c r="K220" s="49"/>
      <c r="L220" s="48"/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/>
      <c r="G223" s="21"/>
      <c r="H223" s="21"/>
      <c r="I223" s="21"/>
      <c r="J223" s="21"/>
      <c r="K223" s="27"/>
      <c r="L223" s="21"/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93">SUM(G224:G226)</f>
        <v>0</v>
      </c>
      <c r="H227" s="21">
        <f t="shared" ref="H227" si="94">SUM(H224:H226)</f>
        <v>0</v>
      </c>
      <c r="I227" s="21">
        <f t="shared" ref="I227" si="95">SUM(I224:I226)</f>
        <v>0</v>
      </c>
      <c r="J227" s="21">
        <f t="shared" ref="J227:L227" si="96">SUM(J224:J226)</f>
        <v>0</v>
      </c>
      <c r="K227" s="27"/>
      <c r="L227" s="21">
        <f t="shared" si="96"/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97">SUM(G228:G236)</f>
        <v>0</v>
      </c>
      <c r="H237" s="21">
        <f t="shared" ref="H237" si="98">SUM(H228:H236)</f>
        <v>0</v>
      </c>
      <c r="I237" s="21">
        <f t="shared" ref="I237" si="99">SUM(I228:I236)</f>
        <v>0</v>
      </c>
      <c r="J237" s="21">
        <f t="shared" ref="J237:L237" si="100">SUM(J228:J236)</f>
        <v>0</v>
      </c>
      <c r="K237" s="27"/>
      <c r="L237" s="21">
        <f t="shared" si="100"/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01">SUM(G238:G241)</f>
        <v>0</v>
      </c>
      <c r="H242" s="21">
        <f t="shared" ref="H242" si="102">SUM(H238:H241)</f>
        <v>0</v>
      </c>
      <c r="I242" s="21">
        <f t="shared" ref="I242" si="103">SUM(I238:I241)</f>
        <v>0</v>
      </c>
      <c r="J242" s="21">
        <f t="shared" ref="J242" si="104">SUM(J238:J241)</f>
        <v>0</v>
      </c>
      <c r="K242" s="27"/>
      <c r="L242" s="21">
        <f t="shared" ref="L242" si="10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06">SUM(G243:G248)</f>
        <v>0</v>
      </c>
      <c r="H249" s="21">
        <f t="shared" ref="H249" si="107">SUM(H243:H248)</f>
        <v>0</v>
      </c>
      <c r="I249" s="21">
        <f t="shared" ref="I249" si="108">SUM(I243:I248)</f>
        <v>0</v>
      </c>
      <c r="J249" s="21">
        <f t="shared" ref="J249:L249" si="109">SUM(J243:J248)</f>
        <v>0</v>
      </c>
      <c r="K249" s="27"/>
      <c r="L249" s="21">
        <f t="shared" si="109"/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10">SUM(G250:G255)</f>
        <v>0</v>
      </c>
      <c r="H256" s="21">
        <f t="shared" ref="H256" si="111">SUM(H250:H255)</f>
        <v>0</v>
      </c>
      <c r="I256" s="21">
        <f t="shared" ref="I256" si="112">SUM(I250:I255)</f>
        <v>0</v>
      </c>
      <c r="J256" s="21">
        <f t="shared" ref="J256:L256" si="113">SUM(J250:J255)</f>
        <v>0</v>
      </c>
      <c r="K256" s="27"/>
      <c r="L256" s="21">
        <f t="shared" si="113"/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114">G223+G227+G237+G242+G249+G256</f>
        <v>0</v>
      </c>
      <c r="H257" s="34">
        <f t="shared" ref="H257" si="115">H223+H227+H237+H242+H249+H256</f>
        <v>0</v>
      </c>
      <c r="I257" s="34">
        <f t="shared" ref="I257" si="116">I223+I227+I237+I242+I249+I256</f>
        <v>0</v>
      </c>
      <c r="J257" s="34">
        <f t="shared" ref="J257" si="117">J223+J227+J237+J242+J249+J256</f>
        <v>0</v>
      </c>
      <c r="K257" s="35"/>
      <c r="L257" s="34">
        <f t="shared" ref="L257" si="118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46"/>
      <c r="L258" s="45"/>
    </row>
    <row r="259" spans="1:12" ht="15" x14ac:dyDescent="0.25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5" x14ac:dyDescent="0.25">
      <c r="A260" s="25"/>
      <c r="B260" s="16"/>
      <c r="C260" s="11"/>
      <c r="D260" s="7" t="s">
        <v>22</v>
      </c>
      <c r="E260" s="47"/>
      <c r="F260" s="48"/>
      <c r="G260" s="48"/>
      <c r="H260" s="48"/>
      <c r="I260" s="48"/>
      <c r="J260" s="48"/>
      <c r="K260" s="49"/>
      <c r="L260" s="48"/>
    </row>
    <row r="261" spans="1:12" ht="15" x14ac:dyDescent="0.25">
      <c r="A261" s="25"/>
      <c r="B261" s="16"/>
      <c r="C261" s="11"/>
      <c r="D261" s="7" t="s">
        <v>23</v>
      </c>
      <c r="E261" s="47"/>
      <c r="F261" s="48"/>
      <c r="G261" s="48"/>
      <c r="H261" s="48"/>
      <c r="I261" s="48"/>
      <c r="J261" s="48"/>
      <c r="K261" s="49"/>
      <c r="L261" s="48"/>
    </row>
    <row r="262" spans="1:12" ht="15" x14ac:dyDescent="0.25">
      <c r="A262" s="25"/>
      <c r="B262" s="16"/>
      <c r="C262" s="11"/>
      <c r="D262" s="7" t="s">
        <v>24</v>
      </c>
      <c r="E262" s="57"/>
      <c r="F262" s="56"/>
      <c r="G262" s="56"/>
      <c r="H262" s="56"/>
      <c r="I262" s="56"/>
      <c r="J262" s="56"/>
      <c r="K262" s="64"/>
      <c r="L262" s="48"/>
    </row>
    <row r="263" spans="1:12" ht="15" x14ac:dyDescent="0.2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19">SUM(G258:G264)</f>
        <v>0</v>
      </c>
      <c r="H265" s="21">
        <f t="shared" ref="H265" si="120">SUM(H258:H264)</f>
        <v>0</v>
      </c>
      <c r="I265" s="21">
        <f t="shared" ref="I265" si="121">SUM(I258:I264)</f>
        <v>0</v>
      </c>
      <c r="J265" s="21">
        <f t="shared" ref="J265" si="122">SUM(J258:J264)</f>
        <v>0</v>
      </c>
      <c r="K265" s="27"/>
      <c r="L265" s="21"/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23">SUM(G266:G268)</f>
        <v>0</v>
      </c>
      <c r="H269" s="21">
        <f t="shared" ref="H269" si="124">SUM(H266:H268)</f>
        <v>0</v>
      </c>
      <c r="I269" s="21">
        <f t="shared" ref="I269" si="125">SUM(I266:I268)</f>
        <v>0</v>
      </c>
      <c r="J269" s="21">
        <f t="shared" ref="J269:L269" si="126">SUM(J266:J268)</f>
        <v>0</v>
      </c>
      <c r="K269" s="27"/>
      <c r="L269" s="21">
        <f t="shared" si="126"/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27">SUM(G270:G278)</f>
        <v>0</v>
      </c>
      <c r="H279" s="21">
        <f t="shared" ref="H279" si="128">SUM(H270:H278)</f>
        <v>0</v>
      </c>
      <c r="I279" s="21">
        <f t="shared" ref="I279" si="129">SUM(I270:I278)</f>
        <v>0</v>
      </c>
      <c r="J279" s="21">
        <f t="shared" ref="J279:L279" si="130">SUM(J270:J278)</f>
        <v>0</v>
      </c>
      <c r="K279" s="27"/>
      <c r="L279" s="21">
        <f t="shared" si="130"/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31">SUM(G280:G283)</f>
        <v>0</v>
      </c>
      <c r="H284" s="21">
        <f t="shared" ref="H284" si="132">SUM(H280:H283)</f>
        <v>0</v>
      </c>
      <c r="I284" s="21">
        <f t="shared" ref="I284" si="133">SUM(I280:I283)</f>
        <v>0</v>
      </c>
      <c r="J284" s="21">
        <f t="shared" ref="J284" si="134">SUM(J280:J283)</f>
        <v>0</v>
      </c>
      <c r="K284" s="27"/>
      <c r="L284" s="21">
        <f t="shared" ref="L284" si="135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36">SUM(G285:G290)</f>
        <v>0</v>
      </c>
      <c r="H291" s="21">
        <f t="shared" ref="H291" si="137">SUM(H285:H290)</f>
        <v>0</v>
      </c>
      <c r="I291" s="21">
        <f t="shared" ref="I291" si="138">SUM(I285:I290)</f>
        <v>0</v>
      </c>
      <c r="J291" s="21">
        <f t="shared" ref="J291:L291" si="139">SUM(J285:J290)</f>
        <v>0</v>
      </c>
      <c r="K291" s="27"/>
      <c r="L291" s="21">
        <f t="shared" si="139"/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40">SUM(G292:G297)</f>
        <v>0</v>
      </c>
      <c r="H298" s="21">
        <f t="shared" ref="H298" si="141">SUM(H292:H297)</f>
        <v>0</v>
      </c>
      <c r="I298" s="21">
        <f t="shared" ref="I298" si="142">SUM(I292:I297)</f>
        <v>0</v>
      </c>
      <c r="J298" s="21">
        <f t="shared" ref="J298:L298" si="143">SUM(J292:J297)</f>
        <v>0</v>
      </c>
      <c r="K298" s="27"/>
      <c r="L298" s="21">
        <f t="shared" si="143"/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144">G265+G269+G279+G284+G291+G298</f>
        <v>0</v>
      </c>
      <c r="H299" s="34">
        <f t="shared" ref="H299" si="145">H265+H269+H279+H284+H291+H298</f>
        <v>0</v>
      </c>
      <c r="I299" s="34">
        <f t="shared" ref="I299" si="146">I265+I269+I279+I284+I291+I298</f>
        <v>0</v>
      </c>
      <c r="J299" s="34">
        <f t="shared" ref="J299" si="147">J265+J269+J279+J284+J291+J298</f>
        <v>0</v>
      </c>
      <c r="K299" s="35"/>
      <c r="L299" s="34">
        <f t="shared" ref="L299" si="14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4" t="s">
        <v>66</v>
      </c>
      <c r="F300" s="45" t="s">
        <v>67</v>
      </c>
      <c r="G300" s="45">
        <v>12.07</v>
      </c>
      <c r="H300" s="45">
        <v>14.87</v>
      </c>
      <c r="I300" s="45">
        <v>23.47</v>
      </c>
      <c r="J300" s="45">
        <v>184</v>
      </c>
      <c r="K300" s="46" t="s">
        <v>68</v>
      </c>
      <c r="L300" s="45"/>
    </row>
    <row r="301" spans="1:12" ht="15" x14ac:dyDescent="0.25">
      <c r="A301" s="25"/>
      <c r="B301" s="16"/>
      <c r="C301" s="11"/>
      <c r="D301" s="6"/>
      <c r="E301" s="47" t="s">
        <v>69</v>
      </c>
      <c r="F301" s="48">
        <v>20</v>
      </c>
      <c r="G301" s="48">
        <v>0.5</v>
      </c>
      <c r="H301" s="48">
        <v>0.9</v>
      </c>
      <c r="I301" s="48">
        <v>2</v>
      </c>
      <c r="J301" s="48">
        <v>67</v>
      </c>
      <c r="K301" s="49" t="s">
        <v>70</v>
      </c>
      <c r="L301" s="48"/>
    </row>
    <row r="302" spans="1:12" ht="15" x14ac:dyDescent="0.25">
      <c r="A302" s="25"/>
      <c r="B302" s="16"/>
      <c r="C302" s="11"/>
      <c r="D302" s="7" t="s">
        <v>22</v>
      </c>
      <c r="E302" s="47" t="s">
        <v>80</v>
      </c>
      <c r="F302" s="48">
        <v>200</v>
      </c>
      <c r="G302" s="56">
        <v>0.1</v>
      </c>
      <c r="H302" s="56">
        <v>0.02</v>
      </c>
      <c r="I302" s="56">
        <v>9.9</v>
      </c>
      <c r="J302" s="56">
        <v>35</v>
      </c>
      <c r="K302" s="56" t="s">
        <v>50</v>
      </c>
      <c r="L302" s="48"/>
    </row>
    <row r="303" spans="1:12" ht="25.5" x14ac:dyDescent="0.25">
      <c r="A303" s="25"/>
      <c r="B303" s="16"/>
      <c r="C303" s="11"/>
      <c r="D303" s="7" t="s">
        <v>23</v>
      </c>
      <c r="E303" s="57" t="s">
        <v>51</v>
      </c>
      <c r="F303" s="56">
        <v>40</v>
      </c>
      <c r="G303" s="56">
        <v>3.42</v>
      </c>
      <c r="H303" s="56">
        <v>0.36</v>
      </c>
      <c r="I303" s="56">
        <v>22.14</v>
      </c>
      <c r="J303" s="56">
        <v>105.75</v>
      </c>
      <c r="K303" s="58" t="s">
        <v>52</v>
      </c>
      <c r="L303" s="48"/>
    </row>
    <row r="304" spans="1:12" ht="15" x14ac:dyDescent="0.25">
      <c r="A304" s="25"/>
      <c r="B304" s="16"/>
      <c r="C304" s="11"/>
      <c r="D304" s="7" t="s">
        <v>24</v>
      </c>
      <c r="E304" s="47" t="s">
        <v>84</v>
      </c>
      <c r="F304" s="48">
        <v>100</v>
      </c>
      <c r="G304" s="48">
        <v>0.4</v>
      </c>
      <c r="H304" s="48">
        <v>0.4</v>
      </c>
      <c r="I304" s="48">
        <v>9.8000000000000007</v>
      </c>
      <c r="J304" s="48">
        <v>47</v>
      </c>
      <c r="K304" s="49">
        <v>368</v>
      </c>
      <c r="L304" s="48"/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v>560</v>
      </c>
      <c r="G307" s="21">
        <f t="shared" ref="G307:J307" si="149">SUM(G300:G306)</f>
        <v>16.489999999999998</v>
      </c>
      <c r="H307" s="21">
        <f t="shared" si="149"/>
        <v>16.549999999999997</v>
      </c>
      <c r="I307" s="21">
        <f t="shared" si="149"/>
        <v>67.31</v>
      </c>
      <c r="J307" s="21">
        <f t="shared" si="149"/>
        <v>438.75</v>
      </c>
      <c r="K307" s="27"/>
      <c r="L307" s="21">
        <v>71.09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50">SUM(G308:G310)</f>
        <v>0</v>
      </c>
      <c r="H311" s="21">
        <f t="shared" si="150"/>
        <v>0</v>
      </c>
      <c r="I311" s="21">
        <f t="shared" si="150"/>
        <v>0</v>
      </c>
      <c r="J311" s="21">
        <f t="shared" si="150"/>
        <v>0</v>
      </c>
      <c r="K311" s="27"/>
      <c r="L311" s="21">
        <f t="shared" ref="L311" si="151">SUM(L308:L310)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52">SUM(G312:G320)</f>
        <v>0</v>
      </c>
      <c r="H321" s="21">
        <f t="shared" si="152"/>
        <v>0</v>
      </c>
      <c r="I321" s="21">
        <f t="shared" si="152"/>
        <v>0</v>
      </c>
      <c r="J321" s="21">
        <f t="shared" si="152"/>
        <v>0</v>
      </c>
      <c r="K321" s="27"/>
      <c r="L321" s="21">
        <f t="shared" ref="L321" si="153">SUM(L312:L320)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54">SUM(G322:G325)</f>
        <v>0</v>
      </c>
      <c r="H326" s="21">
        <f t="shared" si="154"/>
        <v>0</v>
      </c>
      <c r="I326" s="21">
        <f t="shared" si="154"/>
        <v>0</v>
      </c>
      <c r="J326" s="21">
        <f t="shared" si="154"/>
        <v>0</v>
      </c>
      <c r="K326" s="27"/>
      <c r="L326" s="21">
        <f t="shared" ref="L326" si="155"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56">SUM(G327:G332)</f>
        <v>0</v>
      </c>
      <c r="H333" s="21">
        <f t="shared" si="156"/>
        <v>0</v>
      </c>
      <c r="I333" s="21">
        <f t="shared" si="156"/>
        <v>0</v>
      </c>
      <c r="J333" s="21">
        <f t="shared" si="156"/>
        <v>0</v>
      </c>
      <c r="K333" s="27"/>
      <c r="L333" s="21">
        <f t="shared" ref="L333" si="157">SUM(L327:L332)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58">SUM(G334:G339)</f>
        <v>0</v>
      </c>
      <c r="H340" s="21">
        <f t="shared" si="158"/>
        <v>0</v>
      </c>
      <c r="I340" s="21">
        <f t="shared" si="158"/>
        <v>0</v>
      </c>
      <c r="J340" s="21">
        <f t="shared" si="158"/>
        <v>0</v>
      </c>
      <c r="K340" s="27"/>
      <c r="L340" s="21">
        <f t="shared" ref="L340" si="159"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/>
      <c r="G341" s="34"/>
      <c r="H341" s="34"/>
      <c r="I341" s="34"/>
      <c r="J341" s="34"/>
      <c r="K341" s="35"/>
      <c r="L341" s="34">
        <f>L307+L311+L321+L326+L333+L340</f>
        <v>71.09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4" t="s">
        <v>88</v>
      </c>
      <c r="F342" s="45" t="s">
        <v>67</v>
      </c>
      <c r="G342" s="45">
        <v>5.5</v>
      </c>
      <c r="H342" s="45">
        <v>5.6</v>
      </c>
      <c r="I342" s="45">
        <v>29.6</v>
      </c>
      <c r="J342" s="45">
        <v>101.1</v>
      </c>
      <c r="K342" s="46">
        <v>168</v>
      </c>
      <c r="L342" s="45"/>
    </row>
    <row r="343" spans="1:12" ht="15" x14ac:dyDescent="0.25">
      <c r="A343" s="15"/>
      <c r="B343" s="16"/>
      <c r="C343" s="11"/>
      <c r="D343" s="6"/>
      <c r="E343" s="47" t="s">
        <v>89</v>
      </c>
      <c r="F343" s="48">
        <v>90</v>
      </c>
      <c r="G343" s="48">
        <v>10.8</v>
      </c>
      <c r="H343" s="48">
        <v>14.1</v>
      </c>
      <c r="I343" s="48">
        <v>11.1</v>
      </c>
      <c r="J343" s="48">
        <v>154</v>
      </c>
      <c r="K343" s="49" t="s">
        <v>58</v>
      </c>
      <c r="L343" s="48"/>
    </row>
    <row r="344" spans="1:12" ht="15" x14ac:dyDescent="0.25">
      <c r="A344" s="15"/>
      <c r="B344" s="16"/>
      <c r="C344" s="11"/>
      <c r="D344" s="7" t="s">
        <v>22</v>
      </c>
      <c r="E344" s="47" t="s">
        <v>81</v>
      </c>
      <c r="F344" s="48">
        <v>200</v>
      </c>
      <c r="G344" s="48">
        <v>1</v>
      </c>
      <c r="H344" s="48">
        <v>0.05</v>
      </c>
      <c r="I344" s="48">
        <v>17.5</v>
      </c>
      <c r="J344" s="48">
        <v>110</v>
      </c>
      <c r="K344" s="49" t="s">
        <v>90</v>
      </c>
      <c r="L344" s="48"/>
    </row>
    <row r="345" spans="1:12" ht="15" x14ac:dyDescent="0.25">
      <c r="A345" s="15"/>
      <c r="B345" s="16"/>
      <c r="C345" s="11"/>
      <c r="D345" s="7" t="s">
        <v>23</v>
      </c>
      <c r="E345" s="47" t="s">
        <v>51</v>
      </c>
      <c r="F345" s="48">
        <v>40</v>
      </c>
      <c r="G345" s="48">
        <v>3.42</v>
      </c>
      <c r="H345" s="48">
        <v>0.36</v>
      </c>
      <c r="I345" s="48">
        <v>22.14</v>
      </c>
      <c r="J345" s="48">
        <v>105.75</v>
      </c>
      <c r="K345" s="49"/>
      <c r="L345" s="48"/>
    </row>
    <row r="346" spans="1:12" ht="25.5" x14ac:dyDescent="0.25">
      <c r="A346" s="15"/>
      <c r="B346" s="16"/>
      <c r="C346" s="11"/>
      <c r="D346" s="7" t="s">
        <v>24</v>
      </c>
      <c r="E346" s="57"/>
      <c r="F346" s="56"/>
      <c r="G346" s="56"/>
      <c r="H346" s="56"/>
      <c r="I346" s="56"/>
      <c r="J346" s="56"/>
      <c r="K346" s="58" t="s">
        <v>52</v>
      </c>
      <c r="L346" s="48"/>
    </row>
    <row r="347" spans="1:12" ht="15" x14ac:dyDescent="0.25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v>530</v>
      </c>
      <c r="G349" s="21">
        <f t="shared" ref="G349:J349" si="160">SUM(G342:G348)</f>
        <v>20.72</v>
      </c>
      <c r="H349" s="21">
        <f t="shared" si="160"/>
        <v>20.11</v>
      </c>
      <c r="I349" s="21">
        <f t="shared" si="160"/>
        <v>80.34</v>
      </c>
      <c r="J349" s="21">
        <f t="shared" si="160"/>
        <v>470.85</v>
      </c>
      <c r="K349" s="27"/>
      <c r="L349" s="21">
        <v>71.09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61">SUM(G350:G352)</f>
        <v>0</v>
      </c>
      <c r="H353" s="21">
        <f t="shared" si="161"/>
        <v>0</v>
      </c>
      <c r="I353" s="21">
        <f t="shared" si="161"/>
        <v>0</v>
      </c>
      <c r="J353" s="21">
        <f t="shared" si="161"/>
        <v>0</v>
      </c>
      <c r="K353" s="27"/>
      <c r="L353" s="21">
        <f t="shared" ref="L353" si="162">SUM(L350:L352)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163">SUM(G354:G362)</f>
        <v>0</v>
      </c>
      <c r="H363" s="21">
        <f t="shared" si="163"/>
        <v>0</v>
      </c>
      <c r="I363" s="21">
        <f t="shared" si="163"/>
        <v>0</v>
      </c>
      <c r="J363" s="21">
        <f t="shared" si="163"/>
        <v>0</v>
      </c>
      <c r="K363" s="27"/>
      <c r="L363" s="21">
        <f t="shared" ref="L363" si="164">SUM(L354:L362)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165">SUM(G364:G367)</f>
        <v>0</v>
      </c>
      <c r="H368" s="21">
        <f t="shared" si="165"/>
        <v>0</v>
      </c>
      <c r="I368" s="21">
        <f t="shared" si="165"/>
        <v>0</v>
      </c>
      <c r="J368" s="21">
        <f t="shared" si="165"/>
        <v>0</v>
      </c>
      <c r="K368" s="27"/>
      <c r="L368" s="21">
        <f t="shared" ref="L368" si="166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167">SUM(G369:G374)</f>
        <v>0</v>
      </c>
      <c r="H375" s="21">
        <f t="shared" si="167"/>
        <v>0</v>
      </c>
      <c r="I375" s="21">
        <f t="shared" si="167"/>
        <v>0</v>
      </c>
      <c r="J375" s="21">
        <f t="shared" si="167"/>
        <v>0</v>
      </c>
      <c r="K375" s="27"/>
      <c r="L375" s="21">
        <f t="shared" ref="L375" si="168">SUM(L369:L374)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169">SUM(G376:G381)</f>
        <v>0</v>
      </c>
      <c r="H382" s="21">
        <f t="shared" si="169"/>
        <v>0</v>
      </c>
      <c r="I382" s="21">
        <f t="shared" si="169"/>
        <v>0</v>
      </c>
      <c r="J382" s="21">
        <f t="shared" si="169"/>
        <v>0</v>
      </c>
      <c r="K382" s="27"/>
      <c r="L382" s="21">
        <f t="shared" ref="L382" si="170">SUM(L376:L381)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/>
      <c r="G383" s="34"/>
      <c r="H383" s="34"/>
      <c r="I383" s="34"/>
      <c r="J383" s="34"/>
      <c r="K383" s="35"/>
      <c r="L383" s="34">
        <f t="shared" ref="L383" si="171">L349+L353+L363+L368+L375+L382</f>
        <v>71.09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7" t="s">
        <v>91</v>
      </c>
      <c r="F384" s="56">
        <v>200</v>
      </c>
      <c r="G384" s="56">
        <v>10.039999999999999</v>
      </c>
      <c r="H384" s="56">
        <v>13.1</v>
      </c>
      <c r="I384" s="56">
        <v>28.44</v>
      </c>
      <c r="J384" s="56">
        <v>264</v>
      </c>
      <c r="K384" s="56">
        <v>130</v>
      </c>
      <c r="L384" s="56"/>
    </row>
    <row r="385" spans="1:12" ht="15" x14ac:dyDescent="0.25">
      <c r="A385" s="25"/>
      <c r="B385" s="16"/>
      <c r="C385" s="11"/>
      <c r="D385" s="6"/>
      <c r="E385" s="67" t="s">
        <v>78</v>
      </c>
      <c r="F385" s="56">
        <v>80</v>
      </c>
      <c r="G385" s="56">
        <v>0.8</v>
      </c>
      <c r="H385" s="56">
        <v>0.05</v>
      </c>
      <c r="I385" s="56">
        <v>0.95</v>
      </c>
      <c r="J385" s="56">
        <v>5.5</v>
      </c>
      <c r="K385" s="56"/>
      <c r="L385" s="56"/>
    </row>
    <row r="386" spans="1:12" ht="15" x14ac:dyDescent="0.25">
      <c r="A386" s="25"/>
      <c r="B386" s="16"/>
      <c r="C386" s="11"/>
      <c r="D386" s="7" t="s">
        <v>22</v>
      </c>
      <c r="E386" s="57" t="s">
        <v>62</v>
      </c>
      <c r="F386" s="56">
        <v>200</v>
      </c>
      <c r="G386" s="56">
        <v>2.9</v>
      </c>
      <c r="H386" s="56">
        <v>2.8</v>
      </c>
      <c r="I386" s="56">
        <v>14.9</v>
      </c>
      <c r="J386" s="56">
        <v>94</v>
      </c>
      <c r="K386" s="56" t="s">
        <v>63</v>
      </c>
      <c r="L386" s="56"/>
    </row>
    <row r="387" spans="1:12" ht="25.5" x14ac:dyDescent="0.25">
      <c r="A387" s="25"/>
      <c r="B387" s="16"/>
      <c r="C387" s="11"/>
      <c r="D387" s="7" t="s">
        <v>23</v>
      </c>
      <c r="E387" s="57" t="s">
        <v>51</v>
      </c>
      <c r="F387" s="56">
        <v>40</v>
      </c>
      <c r="G387" s="56">
        <v>3.42</v>
      </c>
      <c r="H387" s="56">
        <v>0.36</v>
      </c>
      <c r="I387" s="56">
        <v>22.14</v>
      </c>
      <c r="J387" s="56">
        <v>105.75</v>
      </c>
      <c r="K387" s="58" t="s">
        <v>52</v>
      </c>
      <c r="L387" s="56"/>
    </row>
    <row r="388" spans="1:12" ht="15" x14ac:dyDescent="0.25">
      <c r="A388" s="25"/>
      <c r="B388" s="16"/>
      <c r="C388" s="11"/>
      <c r="D388" s="7" t="s">
        <v>24</v>
      </c>
      <c r="E388" s="55"/>
      <c r="F388" s="56"/>
      <c r="G388" s="56"/>
      <c r="H388" s="56"/>
      <c r="I388" s="56"/>
      <c r="J388" s="56"/>
      <c r="K388" s="56"/>
      <c r="L388" s="56"/>
    </row>
    <row r="389" spans="1:12" ht="15" x14ac:dyDescent="0.25">
      <c r="A389" s="25"/>
      <c r="B389" s="16"/>
      <c r="C389" s="11"/>
      <c r="D389" s="6"/>
      <c r="E389" s="55"/>
      <c r="F389" s="56"/>
      <c r="G389" s="56"/>
      <c r="H389" s="56"/>
      <c r="I389" s="56"/>
      <c r="J389" s="56"/>
      <c r="K389" s="56"/>
      <c r="L389" s="56"/>
    </row>
    <row r="390" spans="1:12" ht="15" x14ac:dyDescent="0.25">
      <c r="A390" s="25"/>
      <c r="B390" s="16"/>
      <c r="C390" s="11"/>
      <c r="D390" s="6"/>
      <c r="E390" s="55"/>
      <c r="F390" s="56"/>
      <c r="G390" s="56"/>
      <c r="H390" s="56"/>
      <c r="I390" s="56"/>
      <c r="J390" s="56"/>
      <c r="K390" s="56"/>
      <c r="L390" s="56"/>
    </row>
    <row r="391" spans="1:12" ht="15" x14ac:dyDescent="0.25">
      <c r="A391" s="26"/>
      <c r="B391" s="18"/>
      <c r="C391" s="8"/>
      <c r="D391" s="19" t="s">
        <v>39</v>
      </c>
      <c r="E391" s="59"/>
      <c r="F391" s="60">
        <v>520</v>
      </c>
      <c r="G391" s="60">
        <v>16.78</v>
      </c>
      <c r="H391" s="60">
        <v>16.309999999999999</v>
      </c>
      <c r="I391" s="60">
        <v>66.430000000000007</v>
      </c>
      <c r="J391" s="60">
        <v>469.25</v>
      </c>
      <c r="K391" s="60"/>
      <c r="L391" s="60">
        <v>71.09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172">SUM(G392:G394)</f>
        <v>0</v>
      </c>
      <c r="H395" s="21">
        <f t="shared" si="172"/>
        <v>0</v>
      </c>
      <c r="I395" s="21">
        <f t="shared" si="172"/>
        <v>0</v>
      </c>
      <c r="J395" s="21">
        <f t="shared" si="172"/>
        <v>0</v>
      </c>
      <c r="K395" s="27"/>
      <c r="L395" s="21">
        <f t="shared" ref="L395" si="173">SUM(L392:L394)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174">SUM(G396:G404)</f>
        <v>0</v>
      </c>
      <c r="H405" s="21">
        <f t="shared" si="174"/>
        <v>0</v>
      </c>
      <c r="I405" s="21">
        <f t="shared" si="174"/>
        <v>0</v>
      </c>
      <c r="J405" s="21">
        <f t="shared" si="174"/>
        <v>0</v>
      </c>
      <c r="K405" s="27"/>
      <c r="L405" s="21">
        <f t="shared" ref="L405" si="175">SUM(L396:L404)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176">SUM(G406:G409)</f>
        <v>0</v>
      </c>
      <c r="H410" s="21">
        <f t="shared" si="176"/>
        <v>0</v>
      </c>
      <c r="I410" s="21">
        <f t="shared" si="176"/>
        <v>0</v>
      </c>
      <c r="J410" s="21">
        <f t="shared" si="176"/>
        <v>0</v>
      </c>
      <c r="K410" s="27"/>
      <c r="L410" s="21">
        <f t="shared" ref="L410" si="177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178">SUM(G411:G416)</f>
        <v>0</v>
      </c>
      <c r="H417" s="21">
        <f t="shared" si="178"/>
        <v>0</v>
      </c>
      <c r="I417" s="21">
        <f t="shared" si="178"/>
        <v>0</v>
      </c>
      <c r="J417" s="21">
        <f t="shared" si="178"/>
        <v>0</v>
      </c>
      <c r="K417" s="27"/>
      <c r="L417" s="21">
        <f t="shared" ref="L417" si="179">SUM(L411:L416)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/>
      <c r="G424" s="21"/>
      <c r="H424" s="21"/>
      <c r="I424" s="21"/>
      <c r="J424" s="21"/>
      <c r="K424" s="27"/>
      <c r="L424" s="21">
        <f t="shared" ref="L424" si="180">SUM(L418:L423)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/>
      <c r="G425" s="34"/>
      <c r="H425" s="34"/>
      <c r="I425" s="34"/>
      <c r="J425" s="34"/>
      <c r="K425" s="35"/>
      <c r="L425" s="34">
        <f t="shared" ref="L425" si="181">L391+L395+L405+L410+L417+L424</f>
        <v>71.09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7" t="s">
        <v>73</v>
      </c>
      <c r="F426" s="56">
        <v>200</v>
      </c>
      <c r="G426" s="56">
        <v>3.6</v>
      </c>
      <c r="H426" s="56">
        <v>7.9</v>
      </c>
      <c r="I426" s="56">
        <v>39.5</v>
      </c>
      <c r="J426" s="56">
        <v>166.9</v>
      </c>
      <c r="K426" s="56">
        <v>138</v>
      </c>
      <c r="L426" s="56"/>
    </row>
    <row r="427" spans="1:12" ht="15" x14ac:dyDescent="0.25">
      <c r="A427" s="25"/>
      <c r="B427" s="16"/>
      <c r="C427" s="11"/>
      <c r="D427" s="6"/>
      <c r="E427" s="55" t="s">
        <v>74</v>
      </c>
      <c r="F427" s="56" t="s">
        <v>75</v>
      </c>
      <c r="G427" s="56">
        <v>12.55</v>
      </c>
      <c r="H427" s="56">
        <v>10.73</v>
      </c>
      <c r="I427" s="56">
        <v>5.44</v>
      </c>
      <c r="J427" s="56">
        <v>162.69</v>
      </c>
      <c r="K427" s="56" t="s">
        <v>76</v>
      </c>
      <c r="L427" s="56"/>
    </row>
    <row r="428" spans="1:12" ht="15" x14ac:dyDescent="0.25">
      <c r="A428" s="25"/>
      <c r="B428" s="16"/>
      <c r="C428" s="11"/>
      <c r="D428" s="7" t="s">
        <v>22</v>
      </c>
      <c r="E428" s="47" t="s">
        <v>80</v>
      </c>
      <c r="F428" s="48">
        <v>200</v>
      </c>
      <c r="G428" s="56">
        <v>0.1</v>
      </c>
      <c r="H428" s="56">
        <v>0.02</v>
      </c>
      <c r="I428" s="56">
        <v>9.9</v>
      </c>
      <c r="J428" s="56">
        <v>35</v>
      </c>
      <c r="K428" s="56" t="s">
        <v>50</v>
      </c>
      <c r="L428" s="56"/>
    </row>
    <row r="429" spans="1:12" ht="25.5" x14ac:dyDescent="0.25">
      <c r="A429" s="25"/>
      <c r="B429" s="16"/>
      <c r="C429" s="11"/>
      <c r="D429" s="7" t="s">
        <v>23</v>
      </c>
      <c r="E429" s="57" t="s">
        <v>51</v>
      </c>
      <c r="F429" s="56">
        <v>40</v>
      </c>
      <c r="G429" s="56">
        <v>3.42</v>
      </c>
      <c r="H429" s="56">
        <v>0.36</v>
      </c>
      <c r="I429" s="56">
        <v>22.14</v>
      </c>
      <c r="J429" s="56">
        <v>105.75</v>
      </c>
      <c r="K429" s="58" t="s">
        <v>52</v>
      </c>
      <c r="L429" s="56"/>
    </row>
    <row r="430" spans="1:12" ht="15" x14ac:dyDescent="0.25">
      <c r="A430" s="25"/>
      <c r="B430" s="16"/>
      <c r="C430" s="11"/>
      <c r="D430" s="7" t="s">
        <v>24</v>
      </c>
      <c r="E430" s="55"/>
      <c r="F430" s="56"/>
      <c r="G430" s="56"/>
      <c r="H430" s="56"/>
      <c r="I430" s="56"/>
      <c r="J430" s="56"/>
      <c r="K430" s="56"/>
      <c r="L430" s="56"/>
    </row>
    <row r="431" spans="1:12" ht="15" x14ac:dyDescent="0.25">
      <c r="A431" s="25"/>
      <c r="B431" s="16"/>
      <c r="C431" s="11"/>
      <c r="D431" s="6"/>
      <c r="E431" s="55"/>
      <c r="F431" s="56"/>
      <c r="G431" s="56"/>
      <c r="H431" s="56"/>
      <c r="I431" s="56"/>
      <c r="J431" s="56"/>
      <c r="K431" s="56"/>
      <c r="L431" s="56"/>
    </row>
    <row r="432" spans="1:12" ht="15" x14ac:dyDescent="0.25">
      <c r="A432" s="25"/>
      <c r="B432" s="16"/>
      <c r="C432" s="11"/>
      <c r="D432" s="6"/>
      <c r="E432" s="55"/>
      <c r="F432" s="56"/>
      <c r="G432" s="56"/>
      <c r="H432" s="56"/>
      <c r="I432" s="56"/>
      <c r="J432" s="56"/>
      <c r="K432" s="56"/>
      <c r="L432" s="56"/>
    </row>
    <row r="433" spans="1:12" ht="15" x14ac:dyDescent="0.25">
      <c r="A433" s="26"/>
      <c r="B433" s="18"/>
      <c r="C433" s="8"/>
      <c r="D433" s="19" t="s">
        <v>39</v>
      </c>
      <c r="E433" s="59"/>
      <c r="F433" s="60">
        <v>530</v>
      </c>
      <c r="G433" s="60">
        <v>19.670000000000002</v>
      </c>
      <c r="H433" s="60">
        <v>19.010000000000002</v>
      </c>
      <c r="I433" s="60">
        <v>76.98</v>
      </c>
      <c r="J433" s="60">
        <v>470.34</v>
      </c>
      <c r="K433" s="60"/>
      <c r="L433" s="60">
        <v>71.09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182">SUM(G434:G436)</f>
        <v>0</v>
      </c>
      <c r="H437" s="21">
        <f t="shared" si="182"/>
        <v>0</v>
      </c>
      <c r="I437" s="21">
        <f t="shared" si="182"/>
        <v>0</v>
      </c>
      <c r="J437" s="21">
        <f t="shared" si="182"/>
        <v>0</v>
      </c>
      <c r="K437" s="27"/>
      <c r="L437" s="21">
        <f t="shared" ref="L437" si="183">SUM(L434:L436)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184">SUM(G438:G446)</f>
        <v>0</v>
      </c>
      <c r="H447" s="21">
        <f t="shared" si="184"/>
        <v>0</v>
      </c>
      <c r="I447" s="21">
        <f t="shared" si="184"/>
        <v>0</v>
      </c>
      <c r="J447" s="21">
        <f t="shared" si="184"/>
        <v>0</v>
      </c>
      <c r="K447" s="27"/>
      <c r="L447" s="21">
        <f t="shared" ref="L447" si="185">SUM(L438:L446)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186">SUM(G448:G451)</f>
        <v>0</v>
      </c>
      <c r="H452" s="21">
        <f t="shared" si="186"/>
        <v>0</v>
      </c>
      <c r="I452" s="21">
        <f t="shared" si="186"/>
        <v>0</v>
      </c>
      <c r="J452" s="21">
        <f t="shared" si="186"/>
        <v>0</v>
      </c>
      <c r="K452" s="27"/>
      <c r="L452" s="21">
        <f t="shared" ref="L452" si="18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188">SUM(G453:G458)</f>
        <v>0</v>
      </c>
      <c r="H459" s="21">
        <f t="shared" si="188"/>
        <v>0</v>
      </c>
      <c r="I459" s="21">
        <f t="shared" si="188"/>
        <v>0</v>
      </c>
      <c r="J459" s="21">
        <f t="shared" si="188"/>
        <v>0</v>
      </c>
      <c r="K459" s="27"/>
      <c r="L459" s="21">
        <f t="shared" ref="L459" si="189">SUM(L453:L458)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190">SUM(G460:G465)</f>
        <v>0</v>
      </c>
      <c r="H466" s="21">
        <f t="shared" si="190"/>
        <v>0</v>
      </c>
      <c r="I466" s="21">
        <f t="shared" si="190"/>
        <v>0</v>
      </c>
      <c r="J466" s="21">
        <f t="shared" si="190"/>
        <v>0</v>
      </c>
      <c r="K466" s="27"/>
      <c r="L466" s="21">
        <f t="shared" ref="L466" si="191">SUM(L460:L465)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/>
      <c r="G467" s="34"/>
      <c r="H467" s="34"/>
      <c r="I467" s="34"/>
      <c r="J467" s="34"/>
      <c r="K467" s="35"/>
      <c r="L467" s="34">
        <f t="shared" ref="L467" si="192">L433+L437+L447+L452+L459+L466</f>
        <v>71.09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57" t="s">
        <v>92</v>
      </c>
      <c r="F468" s="56" t="s">
        <v>67</v>
      </c>
      <c r="G468" s="56">
        <v>5.3</v>
      </c>
      <c r="H468" s="56">
        <v>7.8</v>
      </c>
      <c r="I468" s="56">
        <v>30.5</v>
      </c>
      <c r="J468" s="56">
        <v>141.25</v>
      </c>
      <c r="K468" s="56">
        <v>189</v>
      </c>
      <c r="L468" s="56">
        <v>71.09</v>
      </c>
    </row>
    <row r="469" spans="1:12" ht="15" x14ac:dyDescent="0.25">
      <c r="A469" s="25"/>
      <c r="B469" s="16"/>
      <c r="C469" s="11"/>
      <c r="D469" s="6"/>
      <c r="E469" s="55" t="s">
        <v>93</v>
      </c>
      <c r="F469" s="56">
        <v>90</v>
      </c>
      <c r="G469" s="56">
        <v>6.92</v>
      </c>
      <c r="H469" s="56">
        <v>8.34</v>
      </c>
      <c r="I469" s="56">
        <v>9</v>
      </c>
      <c r="J469" s="56">
        <v>135</v>
      </c>
      <c r="K469" s="56" t="s">
        <v>65</v>
      </c>
      <c r="L469" s="56"/>
    </row>
    <row r="470" spans="1:12" ht="15" x14ac:dyDescent="0.25">
      <c r="A470" s="25"/>
      <c r="B470" s="16"/>
      <c r="C470" s="11"/>
      <c r="D470" s="7" t="s">
        <v>22</v>
      </c>
      <c r="E470" s="57" t="s">
        <v>71</v>
      </c>
      <c r="F470" s="56">
        <v>200</v>
      </c>
      <c r="G470" s="56">
        <v>3.3</v>
      </c>
      <c r="H470" s="56">
        <v>2.5</v>
      </c>
      <c r="I470" s="56">
        <v>13.7</v>
      </c>
      <c r="J470" s="56">
        <v>88</v>
      </c>
      <c r="K470" s="56" t="s">
        <v>72</v>
      </c>
      <c r="L470" s="56"/>
    </row>
    <row r="471" spans="1:12" ht="25.5" x14ac:dyDescent="0.25">
      <c r="A471" s="25"/>
      <c r="B471" s="16"/>
      <c r="C471" s="11"/>
      <c r="D471" s="7" t="s">
        <v>23</v>
      </c>
      <c r="E471" s="57" t="s">
        <v>51</v>
      </c>
      <c r="F471" s="56">
        <v>40</v>
      </c>
      <c r="G471" s="56">
        <v>3.42</v>
      </c>
      <c r="H471" s="56">
        <v>0.36</v>
      </c>
      <c r="I471" s="56">
        <v>22.14</v>
      </c>
      <c r="J471" s="56">
        <v>105.75</v>
      </c>
      <c r="K471" s="58" t="s">
        <v>52</v>
      </c>
      <c r="L471" s="56"/>
    </row>
    <row r="472" spans="1:12" ht="15" x14ac:dyDescent="0.25">
      <c r="A472" s="25"/>
      <c r="B472" s="16"/>
      <c r="C472" s="11"/>
      <c r="D472" s="7" t="s">
        <v>24</v>
      </c>
      <c r="E472" s="55"/>
      <c r="F472" s="56"/>
      <c r="G472" s="56"/>
      <c r="H472" s="56"/>
      <c r="I472" s="56"/>
      <c r="J472" s="56"/>
      <c r="K472" s="56"/>
      <c r="L472" s="56"/>
    </row>
    <row r="473" spans="1:12" ht="15" x14ac:dyDescent="0.25">
      <c r="A473" s="25"/>
      <c r="B473" s="16"/>
      <c r="C473" s="11"/>
      <c r="D473" s="6"/>
      <c r="E473" s="57"/>
      <c r="F473" s="56"/>
      <c r="G473" s="56"/>
      <c r="H473" s="56"/>
      <c r="I473" s="56"/>
      <c r="J473" s="56"/>
      <c r="K473" s="56"/>
      <c r="L473" s="56"/>
    </row>
    <row r="474" spans="1:12" ht="15" x14ac:dyDescent="0.25">
      <c r="A474" s="25"/>
      <c r="B474" s="16"/>
      <c r="C474" s="11"/>
      <c r="D474" s="6"/>
      <c r="E474" s="55"/>
      <c r="F474" s="56"/>
      <c r="G474" s="56"/>
      <c r="H474" s="56"/>
      <c r="I474" s="56"/>
      <c r="J474" s="56"/>
      <c r="K474" s="56"/>
      <c r="L474" s="56"/>
    </row>
    <row r="475" spans="1:12" ht="15" x14ac:dyDescent="0.25">
      <c r="A475" s="26"/>
      <c r="B475" s="18"/>
      <c r="C475" s="8"/>
      <c r="D475" s="19" t="s">
        <v>39</v>
      </c>
      <c r="E475" s="59"/>
      <c r="F475" s="60">
        <v>530</v>
      </c>
      <c r="G475" s="60">
        <v>18.940000000000001</v>
      </c>
      <c r="H475" s="60">
        <v>19</v>
      </c>
      <c r="I475" s="60">
        <v>75.34</v>
      </c>
      <c r="J475" s="60">
        <v>470</v>
      </c>
      <c r="K475" s="60"/>
      <c r="L475" s="60">
        <v>71.09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193">SUM(G476:G478)</f>
        <v>0</v>
      </c>
      <c r="H479" s="21">
        <f t="shared" si="193"/>
        <v>0</v>
      </c>
      <c r="I479" s="21">
        <f t="shared" si="193"/>
        <v>0</v>
      </c>
      <c r="J479" s="21">
        <f t="shared" si="193"/>
        <v>0</v>
      </c>
      <c r="K479" s="27"/>
      <c r="L479" s="21">
        <f t="shared" ref="L479" si="194">SUM(L476:L478)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195">SUM(G480:G488)</f>
        <v>0</v>
      </c>
      <c r="H489" s="21">
        <f t="shared" si="195"/>
        <v>0</v>
      </c>
      <c r="I489" s="21">
        <f t="shared" si="195"/>
        <v>0</v>
      </c>
      <c r="J489" s="21">
        <f t="shared" si="195"/>
        <v>0</v>
      </c>
      <c r="K489" s="27"/>
      <c r="L489" s="21">
        <f t="shared" ref="L489" si="196">SUM(L480:L488)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197">SUM(G490:G493)</f>
        <v>0</v>
      </c>
      <c r="H494" s="21">
        <f t="shared" si="197"/>
        <v>0</v>
      </c>
      <c r="I494" s="21">
        <f t="shared" si="197"/>
        <v>0</v>
      </c>
      <c r="J494" s="21">
        <f t="shared" si="197"/>
        <v>0</v>
      </c>
      <c r="K494" s="27"/>
      <c r="L494" s="21">
        <f t="shared" ref="L494" si="198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199">SUM(G495:G500)</f>
        <v>0</v>
      </c>
      <c r="H501" s="21">
        <f t="shared" si="199"/>
        <v>0</v>
      </c>
      <c r="I501" s="21">
        <f t="shared" si="199"/>
        <v>0</v>
      </c>
      <c r="J501" s="21">
        <f t="shared" si="199"/>
        <v>0</v>
      </c>
      <c r="K501" s="27"/>
      <c r="L501" s="21">
        <f t="shared" ref="L501" si="200"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01">SUM(G502:G507)</f>
        <v>0</v>
      </c>
      <c r="H508" s="21">
        <f t="shared" si="201"/>
        <v>0</v>
      </c>
      <c r="I508" s="21">
        <f t="shared" si="201"/>
        <v>0</v>
      </c>
      <c r="J508" s="21">
        <f t="shared" si="201"/>
        <v>0</v>
      </c>
      <c r="K508" s="27"/>
      <c r="L508" s="21">
        <f t="shared" ref="L508" si="202">SUM(L502:L507)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/>
      <c r="G509" s="34"/>
      <c r="H509" s="34"/>
      <c r="I509" s="34"/>
      <c r="J509" s="34"/>
      <c r="K509" s="35"/>
      <c r="L509" s="34">
        <f t="shared" ref="L509" si="203">L475+L479+L489+L494+L501+L508</f>
        <v>71.09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5" x14ac:dyDescent="0.25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5" x14ac:dyDescent="0.25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04">SUM(G510:G516)</f>
        <v>0</v>
      </c>
      <c r="H517" s="21">
        <f t="shared" si="204"/>
        <v>0</v>
      </c>
      <c r="I517" s="21">
        <f t="shared" si="204"/>
        <v>0</v>
      </c>
      <c r="J517" s="21">
        <f t="shared" si="204"/>
        <v>0</v>
      </c>
      <c r="K517" s="27"/>
      <c r="L517" s="21">
        <f t="shared" ref="L517:L559" si="205">SUM(L510:L516)</f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06">SUM(G518:G520)</f>
        <v>0</v>
      </c>
      <c r="H521" s="21">
        <f t="shared" si="206"/>
        <v>0</v>
      </c>
      <c r="I521" s="21">
        <f t="shared" si="206"/>
        <v>0</v>
      </c>
      <c r="J521" s="21">
        <f t="shared" si="206"/>
        <v>0</v>
      </c>
      <c r="K521" s="27"/>
      <c r="L521" s="21">
        <f t="shared" ref="L521" si="207"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08">SUM(G522:G530)</f>
        <v>0</v>
      </c>
      <c r="H531" s="21">
        <f t="shared" si="208"/>
        <v>0</v>
      </c>
      <c r="I531" s="21">
        <f t="shared" si="208"/>
        <v>0</v>
      </c>
      <c r="J531" s="21">
        <f t="shared" si="208"/>
        <v>0</v>
      </c>
      <c r="K531" s="27"/>
      <c r="L531" s="21">
        <f t="shared" ref="L531" si="209"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10">SUM(G532:G535)</f>
        <v>0</v>
      </c>
      <c r="H536" s="21">
        <f t="shared" si="210"/>
        <v>0</v>
      </c>
      <c r="I536" s="21">
        <f t="shared" si="210"/>
        <v>0</v>
      </c>
      <c r="J536" s="21">
        <f t="shared" si="210"/>
        <v>0</v>
      </c>
      <c r="K536" s="27"/>
      <c r="L536" s="21">
        <f t="shared" ref="L536" si="211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12">SUM(G537:G542)</f>
        <v>0</v>
      </c>
      <c r="H543" s="21">
        <f t="shared" si="212"/>
        <v>0</v>
      </c>
      <c r="I543" s="21">
        <f t="shared" si="212"/>
        <v>0</v>
      </c>
      <c r="J543" s="21">
        <f t="shared" si="212"/>
        <v>0</v>
      </c>
      <c r="K543" s="27"/>
      <c r="L543" s="21">
        <f t="shared" ref="L543" si="213"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14">SUM(G544:G549)</f>
        <v>0</v>
      </c>
      <c r="H550" s="21">
        <f t="shared" si="214"/>
        <v>0</v>
      </c>
      <c r="I550" s="21">
        <f t="shared" si="214"/>
        <v>0</v>
      </c>
      <c r="J550" s="21">
        <f t="shared" si="214"/>
        <v>0</v>
      </c>
      <c r="K550" s="27"/>
      <c r="L550" s="21">
        <f t="shared" ref="L550" si="215">SUM(L544:L549)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:J551" si="216">G517+G521+G531+G536+G543+G550</f>
        <v>0</v>
      </c>
      <c r="H551" s="34">
        <f t="shared" si="216"/>
        <v>0</v>
      </c>
      <c r="I551" s="34">
        <f t="shared" si="216"/>
        <v>0</v>
      </c>
      <c r="J551" s="34">
        <f t="shared" si="216"/>
        <v>0</v>
      </c>
      <c r="K551" s="35"/>
      <c r="L551" s="34">
        <f t="shared" ref="L551" si="217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 x14ac:dyDescent="0.2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 x14ac:dyDescent="0.2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 x14ac:dyDescent="0.2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18">SUM(G552:G558)</f>
        <v>0</v>
      </c>
      <c r="H559" s="21">
        <f t="shared" si="218"/>
        <v>0</v>
      </c>
      <c r="I559" s="21">
        <f t="shared" si="218"/>
        <v>0</v>
      </c>
      <c r="J559" s="21">
        <f t="shared" si="218"/>
        <v>0</v>
      </c>
      <c r="K559" s="27"/>
      <c r="L559" s="21">
        <f t="shared" si="205"/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19">SUM(G560:G562)</f>
        <v>0</v>
      </c>
      <c r="H563" s="21">
        <f t="shared" si="219"/>
        <v>0</v>
      </c>
      <c r="I563" s="21">
        <f t="shared" si="219"/>
        <v>0</v>
      </c>
      <c r="J563" s="21">
        <f t="shared" si="219"/>
        <v>0</v>
      </c>
      <c r="K563" s="27"/>
      <c r="L563" s="21">
        <f t="shared" ref="L563" si="220"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21">SUM(G564:G572)</f>
        <v>0</v>
      </c>
      <c r="H573" s="21">
        <f t="shared" si="221"/>
        <v>0</v>
      </c>
      <c r="I573" s="21">
        <f t="shared" si="221"/>
        <v>0</v>
      </c>
      <c r="J573" s="21">
        <f t="shared" si="221"/>
        <v>0</v>
      </c>
      <c r="K573" s="27"/>
      <c r="L573" s="21">
        <f t="shared" ref="L573" si="222"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23">SUM(G574:G577)</f>
        <v>0</v>
      </c>
      <c r="H578" s="21">
        <f t="shared" si="223"/>
        <v>0</v>
      </c>
      <c r="I578" s="21">
        <f t="shared" si="223"/>
        <v>0</v>
      </c>
      <c r="J578" s="21">
        <f t="shared" si="223"/>
        <v>0</v>
      </c>
      <c r="K578" s="27"/>
      <c r="L578" s="21">
        <f t="shared" ref="L578" si="224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25">SUM(G579:G584)</f>
        <v>0</v>
      </c>
      <c r="H585" s="21">
        <f t="shared" si="225"/>
        <v>0</v>
      </c>
      <c r="I585" s="21">
        <f t="shared" si="225"/>
        <v>0</v>
      </c>
      <c r="J585" s="21">
        <f t="shared" si="225"/>
        <v>0</v>
      </c>
      <c r="K585" s="27"/>
      <c r="L585" s="21">
        <f t="shared" ref="L585" si="226"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27">SUM(G586:G591)</f>
        <v>0</v>
      </c>
      <c r="H592" s="21">
        <f t="shared" si="227"/>
        <v>0</v>
      </c>
      <c r="I592" s="21">
        <f t="shared" si="227"/>
        <v>0</v>
      </c>
      <c r="J592" s="21">
        <f t="shared" si="227"/>
        <v>0</v>
      </c>
      <c r="K592" s="27"/>
      <c r="L592" s="21">
        <f t="shared" ref="L592" si="228">SUM(L586:L591)</f>
        <v>0</v>
      </c>
    </row>
    <row r="593" spans="1:12" ht="14.45" customHeight="1" thickBot="1" x14ac:dyDescent="0.25">
      <c r="A593" s="37">
        <f>A552</f>
        <v>2</v>
      </c>
      <c r="B593" s="38">
        <f>B552</f>
        <v>7</v>
      </c>
      <c r="C593" s="68" t="s">
        <v>4</v>
      </c>
      <c r="D593" s="69"/>
      <c r="E593" s="33"/>
      <c r="F593" s="34">
        <f>F559+F563+F573+F578+F585+F592</f>
        <v>0</v>
      </c>
      <c r="G593" s="34">
        <f t="shared" ref="G593:J593" si="229">G559+G563+G573+G578+G585+G592</f>
        <v>0</v>
      </c>
      <c r="H593" s="34">
        <f t="shared" si="229"/>
        <v>0</v>
      </c>
      <c r="I593" s="34">
        <f t="shared" si="229"/>
        <v>0</v>
      </c>
      <c r="J593" s="34">
        <f t="shared" si="229"/>
        <v>0</v>
      </c>
      <c r="K593" s="35"/>
      <c r="L593" s="34">
        <f t="shared" ref="L593" si="230">L559+L563+L573+L578+L585+L592</f>
        <v>0</v>
      </c>
    </row>
    <row r="594" spans="1:12" ht="13.5" thickBot="1" x14ac:dyDescent="0.25">
      <c r="A594" s="29"/>
      <c r="B594" s="30"/>
      <c r="C594" s="70" t="s">
        <v>5</v>
      </c>
      <c r="D594" s="70"/>
      <c r="E594" s="70"/>
      <c r="F594" s="39" t="e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#DIV/0!</v>
      </c>
      <c r="G594" s="39" t="e">
        <f t="shared" ref="G594:L594" si="231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#DIV/0!</v>
      </c>
      <c r="H594" s="39" t="e">
        <f t="shared" si="231"/>
        <v>#DIV/0!</v>
      </c>
      <c r="I594" s="39" t="e">
        <f t="shared" si="231"/>
        <v>#DIV/0!</v>
      </c>
      <c r="J594" s="39" t="e">
        <f t="shared" si="231"/>
        <v>#DIV/0!</v>
      </c>
      <c r="K594" s="39"/>
      <c r="L594" s="39">
        <f t="shared" si="231"/>
        <v>71.090000000000018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2025-01-24T12:25:23Z</dcterms:modified>
</cp:coreProperties>
</file>